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8800" windowHeight="12330"/>
  </bookViews>
  <sheets>
    <sheet name="SAŽETAK" sheetId="1" r:id="rId1"/>
    <sheet name=" Račun prihoda i rashoda" sheetId="3" r:id="rId2"/>
    <sheet name="Rashodi i prihodi prema izvoru" sheetId="8" r:id="rId3"/>
    <sheet name="Rashodi prema funkcijskoj k " sheetId="11" r:id="rId4"/>
  </sheets>
  <calcPr calcId="144525"/>
</workbook>
</file>

<file path=xl/calcChain.xml><?xml version="1.0" encoding="utf-8"?>
<calcChain xmlns="http://schemas.openxmlformats.org/spreadsheetml/2006/main">
  <c r="F35" i="8" l="1"/>
  <c r="F25" i="8"/>
  <c r="F9" i="8"/>
  <c r="G36" i="8"/>
  <c r="G35" i="8"/>
  <c r="G34" i="8"/>
  <c r="G33" i="8"/>
  <c r="G32" i="8"/>
  <c r="G31" i="8"/>
  <c r="G30" i="8"/>
  <c r="G29" i="8"/>
  <c r="G27" i="8"/>
  <c r="G25" i="8"/>
  <c r="G24" i="8"/>
  <c r="G23" i="8"/>
  <c r="G22" i="8"/>
  <c r="G20" i="8"/>
  <c r="G19" i="8"/>
  <c r="G18" i="8"/>
  <c r="G17" i="8"/>
  <c r="G16" i="8"/>
  <c r="G15" i="8"/>
  <c r="G14" i="8"/>
  <c r="G13" i="8"/>
  <c r="G11" i="8"/>
  <c r="G9" i="8"/>
  <c r="G8" i="8"/>
  <c r="G7" i="8"/>
  <c r="G6" i="8"/>
  <c r="E11" i="8" l="1"/>
  <c r="E7" i="8" s="1"/>
  <c r="E27" i="8"/>
  <c r="E18" i="8"/>
  <c r="E21" i="8" l="1"/>
  <c r="E14" i="8"/>
  <c r="E15" i="8"/>
  <c r="E16" i="8"/>
  <c r="E19" i="8"/>
  <c r="F37" i="8"/>
  <c r="E30" i="8"/>
  <c r="E29" i="8" s="1"/>
  <c r="E34" i="8"/>
  <c r="E33" i="8"/>
  <c r="E13" i="8"/>
  <c r="E31" i="8"/>
  <c r="I15" i="1"/>
  <c r="I31" i="3"/>
  <c r="I23" i="3"/>
  <c r="I22" i="3"/>
  <c r="I43" i="3"/>
  <c r="I41" i="3"/>
  <c r="I32" i="3"/>
  <c r="I56" i="3"/>
  <c r="I51" i="3"/>
  <c r="I48" i="3"/>
  <c r="I47" i="3"/>
  <c r="I40" i="3"/>
  <c r="I39" i="3"/>
  <c r="E23" i="8" l="1"/>
  <c r="E6" i="8"/>
  <c r="I27" i="3"/>
  <c r="I45" i="3"/>
  <c r="I34" i="3"/>
  <c r="I30" i="3" s="1"/>
  <c r="I21" i="3"/>
  <c r="I46" i="3"/>
  <c r="I37" i="3"/>
  <c r="I26" i="3" l="1"/>
  <c r="I25" i="3" s="1"/>
  <c r="I20" i="3" s="1"/>
  <c r="I19" i="3" s="1"/>
  <c r="E22" i="8"/>
  <c r="I29" i="3"/>
  <c r="K24" i="3" l="1"/>
  <c r="K52" i="3" l="1"/>
  <c r="J45" i="3" l="1"/>
  <c r="K45" i="3"/>
  <c r="J47" i="3"/>
  <c r="K47" i="3"/>
  <c r="K38" i="3"/>
  <c r="J31" i="3"/>
  <c r="K31" i="3"/>
  <c r="J32" i="3"/>
  <c r="K32" i="3"/>
  <c r="J33" i="3"/>
  <c r="K33" i="3"/>
  <c r="G7" i="11" l="1"/>
  <c r="G8" i="11"/>
  <c r="G9" i="11"/>
  <c r="G10" i="11"/>
  <c r="F7" i="11"/>
  <c r="F8" i="11"/>
  <c r="F9" i="11"/>
  <c r="F10" i="11"/>
  <c r="G6" i="11"/>
  <c r="F6" i="11"/>
  <c r="F21" i="8"/>
  <c r="F19" i="8"/>
  <c r="J15" i="1"/>
  <c r="K15" i="1"/>
  <c r="K25" i="3" l="1"/>
  <c r="J25" i="3"/>
  <c r="J27" i="3"/>
  <c r="K27" i="3"/>
  <c r="J28" i="3"/>
  <c r="K28" i="3"/>
  <c r="J29" i="3"/>
  <c r="K29" i="3"/>
  <c r="J34" i="3"/>
  <c r="K34" i="3"/>
  <c r="J35" i="3"/>
  <c r="K35" i="3"/>
  <c r="J36" i="3"/>
  <c r="K36" i="3"/>
  <c r="J38" i="3"/>
  <c r="J39" i="3"/>
  <c r="K39" i="3"/>
  <c r="J40" i="3"/>
  <c r="K40" i="3"/>
  <c r="J41" i="3"/>
  <c r="K41" i="3"/>
  <c r="J42" i="3"/>
  <c r="K42" i="3"/>
  <c r="J43" i="3"/>
  <c r="K43" i="3"/>
  <c r="J44" i="3"/>
  <c r="K44" i="3"/>
  <c r="J48" i="3"/>
  <c r="K48" i="3"/>
  <c r="J49" i="3"/>
  <c r="K49" i="3"/>
  <c r="J50" i="3"/>
  <c r="K50" i="3"/>
  <c r="J51" i="3"/>
  <c r="K51" i="3"/>
  <c r="J52" i="3"/>
  <c r="J53" i="3"/>
  <c r="K53" i="3"/>
  <c r="J54" i="3"/>
  <c r="K54" i="3"/>
  <c r="J55" i="3"/>
  <c r="K55" i="3"/>
  <c r="J56" i="3"/>
  <c r="K56" i="3"/>
  <c r="J23" i="3"/>
  <c r="J24" i="3"/>
  <c r="K22" i="3" l="1"/>
  <c r="K23" i="3"/>
  <c r="J12" i="3"/>
  <c r="J13" i="3"/>
  <c r="J14" i="3"/>
  <c r="J15" i="3"/>
  <c r="J22" i="3"/>
  <c r="K20" i="3"/>
  <c r="J20" i="3"/>
  <c r="K19" i="3"/>
  <c r="J19" i="3"/>
  <c r="K12" i="3"/>
  <c r="K13" i="3"/>
  <c r="K14" i="3"/>
  <c r="K15" i="3"/>
  <c r="F36" i="8" l="1"/>
  <c r="F34" i="8"/>
  <c r="F33" i="8"/>
  <c r="F32" i="8"/>
  <c r="F31" i="8"/>
  <c r="F30" i="8"/>
  <c r="F29" i="8"/>
  <c r="F27" i="8"/>
  <c r="F24" i="8"/>
  <c r="F23" i="8"/>
  <c r="F22" i="8"/>
  <c r="F7" i="8"/>
  <c r="F8" i="8"/>
  <c r="F11" i="8"/>
  <c r="F13" i="8"/>
  <c r="F14" i="8"/>
  <c r="F15" i="8"/>
  <c r="F16" i="8"/>
  <c r="F17" i="8"/>
  <c r="F18" i="8"/>
  <c r="F20" i="8"/>
  <c r="F6" i="8"/>
  <c r="K10" i="3"/>
  <c r="J10" i="3"/>
  <c r="K10" i="1"/>
  <c r="K12" i="1"/>
  <c r="K13" i="1"/>
  <c r="K14" i="1"/>
  <c r="K9" i="1"/>
  <c r="J10" i="1"/>
  <c r="J12" i="1"/>
  <c r="J13" i="1"/>
  <c r="J14" i="1"/>
  <c r="J9" i="1"/>
</calcChain>
</file>

<file path=xl/sharedStrings.xml><?xml version="1.0" encoding="utf-8"?>
<sst xmlns="http://schemas.openxmlformats.org/spreadsheetml/2006/main" count="149" uniqueCount="100">
  <si>
    <t>PRIHODI UKUPNO</t>
  </si>
  <si>
    <t>RASHODI UKUPNO</t>
  </si>
  <si>
    <t>Prihodi poslovanja</t>
  </si>
  <si>
    <t>Rashodi poslovanja</t>
  </si>
  <si>
    <t>Rashodi za zaposlene</t>
  </si>
  <si>
    <t>Rashodi za nabavu nefinancijske imovine</t>
  </si>
  <si>
    <t>BROJČANA OZNAKA I NAZIV</t>
  </si>
  <si>
    <t>UKUPNI RASHODI</t>
  </si>
  <si>
    <t>I. OPĆI DIO</t>
  </si>
  <si>
    <t>Materijalni rashodi</t>
  </si>
  <si>
    <t>INDEKS</t>
  </si>
  <si>
    <t xml:space="preserve">IZVJEŠTAJ O PRIHODIMA I RASHODIMA PREMA EKONOMSKOJ KLASIFIKACIJI </t>
  </si>
  <si>
    <t>Pomoći iz inozemstva i od subjekata unutar općeg proračuna</t>
  </si>
  <si>
    <t>Naknade troškova zaposlenima</t>
  </si>
  <si>
    <t>Službena putovanja</t>
  </si>
  <si>
    <t>31 Vlastiti prihodi</t>
  </si>
  <si>
    <t>3 Vlastiti prihodi</t>
  </si>
  <si>
    <t>11 Opći prihodi i primici</t>
  </si>
  <si>
    <t>1 Opći prihodi i primici</t>
  </si>
  <si>
    <t>UKUPNO RASHODI</t>
  </si>
  <si>
    <t xml:space="preserve">UKUPNO PRIHODI </t>
  </si>
  <si>
    <t>IZVJEŠTAJ O PRIHODIMA I RASHODIMA PREMA IZVORIMA FINANCIRANJA</t>
  </si>
  <si>
    <t>IZVJEŠTAJ O RASHODIMA PREMA FUNKCIJSKOJ KLASIFIKACIJI</t>
  </si>
  <si>
    <t>INDEKS**</t>
  </si>
  <si>
    <t>UKUPNO PRIHODI</t>
  </si>
  <si>
    <t>6 PRIHODI POSLOVANJA</t>
  </si>
  <si>
    <t>7 PRIHODI OD PRODAJE NEFINANCIJSKE IMOVINE</t>
  </si>
  <si>
    <t>3 RASHODI  POSLOVANJA</t>
  </si>
  <si>
    <t>4 RASHODI ZA NABAVU NEFINANCIJSKE IMOVINE</t>
  </si>
  <si>
    <t>8 PRIMICI OD FINANCIJSKE IMOVINE I ZADUŽIVANJA</t>
  </si>
  <si>
    <t>5 IZDACI ZA FINANCIJSKU IMOVINU I OTPLATE ZAJMOVA</t>
  </si>
  <si>
    <t>RAZLIKA PRIMITAKA I IZDATAKA</t>
  </si>
  <si>
    <t>SAŽETAK  RAČUNA PRIHODA I RASHODA I  RAČUNA FINANCIRANJA</t>
  </si>
  <si>
    <t>PRENESENI VIŠAK/MANJAK IZ PRETHODNE GODINE</t>
  </si>
  <si>
    <t xml:space="preserve">RAČUN PRIHODA I RASHODA </t>
  </si>
  <si>
    <t>SAŽETAK RAČUNA FINANCIRANJA</t>
  </si>
  <si>
    <t>RAZLIKA - VIŠAK MANJAK</t>
  </si>
  <si>
    <t>SAŽETAK  RAČUNA PRIHODA I RASHODA I  RAČUNA FINANCIRANJA  može sadržavati i dodatne podatke.</t>
  </si>
  <si>
    <t>PRIJENOS VIŠKA/MANJKA U SLJEDEĆE RAZDOBLJE</t>
  </si>
  <si>
    <t>SAŽETAK RAČUNA PRIHODA I RASHODA</t>
  </si>
  <si>
    <t>Napomena:  Iznosi u stupcu "OSTVARENJE/IZVRŠENJE N-1." preračunavaju se iz kuna u eure prema fiksnom tečaju konverzije (1 EUR=7,53450 kuna) i po pravilima za preračunavanje i zaokruživanje.</t>
  </si>
  <si>
    <t xml:space="preserve">Napomena : "N" označava razdoblje </t>
  </si>
  <si>
    <t xml:space="preserve">* Opći i posebni dio izvještaja o izvršenju proračuna sadrži samo izvorni plan ako od donošenja proračuna nije bilo izmjena i dopuna niti izvršenih preraspodjela odnosno izvorni plan i tekući plan ako je od donošenja proračuna bilo naknadno izvršenih preraspodjela.  
Opći i posebni dio izvještaja o izvršenju proračuna sadrži rebalans ako je od donošenja proračuna bilo izmjena i dopuna, odnosno rebalans i tekući plan ako je od izmjena i dopuna proračuna bilo naknadno izvršenih preraspodjela. </t>
  </si>
  <si>
    <t xml:space="preserve">** AKO Opći i Posebni dio izvještaja ne sadrži "TEKUĆI PLAN N.", "INDEKS"("OSTVARENJE/IZVRŠENJE N."/"TEKUĆI PLAN N.") iskazuje se kao "OSTVARENJE/IZVRŠENJE N."/"IZVORNI PLAN N." ODNOSNO "REBALANS N." </t>
  </si>
  <si>
    <t>5=4/2*100</t>
  </si>
  <si>
    <t>6=4/3*100</t>
  </si>
  <si>
    <t>12 Višak/manjak prihoda- ZŽ</t>
  </si>
  <si>
    <t>19 Predfinanciranje iz ŽP</t>
  </si>
  <si>
    <t>4 Prihodi posebne namjene</t>
  </si>
  <si>
    <t>41 Prihodi posebne namjene</t>
  </si>
  <si>
    <t>42 Višak/manjak prihoda korisnici</t>
  </si>
  <si>
    <t>45 F.P. i dod.udio u por.na doh</t>
  </si>
  <si>
    <t>51 Državni proračun</t>
  </si>
  <si>
    <t>54 Pomoći iz inozemnstva</t>
  </si>
  <si>
    <t>61 Tekuće pomoći donacije</t>
  </si>
  <si>
    <t>0 Javnost</t>
  </si>
  <si>
    <t>09 Obrazovanje</t>
  </si>
  <si>
    <t>091 Predškolsko i osnovno obrazovanje</t>
  </si>
  <si>
    <t>096 Dodatne usluge u obrazovanju</t>
  </si>
  <si>
    <t>Prihodi iz nadležnog proračuna</t>
  </si>
  <si>
    <t>Prihodi od od admin. I upr. Pristojbi</t>
  </si>
  <si>
    <t>Stručno usavršavanje</t>
  </si>
  <si>
    <t>Ostale naknade troš.zaposlenima</t>
  </si>
  <si>
    <t>Rashodi za materijale i energiju</t>
  </si>
  <si>
    <t>Uredski mat. I ostali mat.rashodi</t>
  </si>
  <si>
    <t>Materijal i sirovine</t>
  </si>
  <si>
    <t>Energija</t>
  </si>
  <si>
    <t>Materijal i djel. Za tek i inv.održ</t>
  </si>
  <si>
    <t>Sitni inventar</t>
  </si>
  <si>
    <t>Službena odjeća i obuća</t>
  </si>
  <si>
    <t>Rashodi za usluge</t>
  </si>
  <si>
    <t>Usluge telefona, pošte i prijevoza</t>
  </si>
  <si>
    <t>Usluge tek.i inv.održ</t>
  </si>
  <si>
    <t>Komunalne usluge</t>
  </si>
  <si>
    <t>Zakupnine i najamnine</t>
  </si>
  <si>
    <t>Zdravs.i veter.usluge</t>
  </si>
  <si>
    <t>Intelektualne usluge</t>
  </si>
  <si>
    <t>Računalne usluge</t>
  </si>
  <si>
    <t>Ostali nespomenuti rashodi poslovanja</t>
  </si>
  <si>
    <t>Premije osiguranja</t>
  </si>
  <si>
    <t>Reprezentacija</t>
  </si>
  <si>
    <t>Članarine</t>
  </si>
  <si>
    <t>Bankarske usluge i usl.pl.prometa</t>
  </si>
  <si>
    <t>Novčana naknada zbog nezapoš.osoba s invalid.</t>
  </si>
  <si>
    <t xml:space="preserve">Prijevoz zaposlenih </t>
  </si>
  <si>
    <t>Ostale usluge</t>
  </si>
  <si>
    <t>Troškovi sudskih postupaka</t>
  </si>
  <si>
    <t>Tekuće donacije građanima</t>
  </si>
  <si>
    <t>Ostale naknade iz proračuna-prehrana</t>
  </si>
  <si>
    <t>53 Proračun JLS</t>
  </si>
  <si>
    <t>Materijal za hig.potrebe i njegu</t>
  </si>
  <si>
    <t>Prihodi od prodaje proizvoda i robe te pruženih usluga i prihodi od donacija</t>
  </si>
  <si>
    <t>49 DEC- nedostajuća sredstva</t>
  </si>
  <si>
    <t>TEKUĆI PLAN 2024.GODINE</t>
  </si>
  <si>
    <t>OSTVARENJE/IZVRŠENJE 
2024.GODINE</t>
  </si>
  <si>
    <t xml:space="preserve">OSTVARENJE/IZVRŠENJE 
2023.GODINE. </t>
  </si>
  <si>
    <t>TEKUĆI PLAN 2025.GODINE</t>
  </si>
  <si>
    <t>OSTVARENJE/IZVRŠENJE 
2025.GODINE</t>
  </si>
  <si>
    <t>IZVJEŠTAJ O IZVRŠENJU PRORAČUNA ZA OSNOVNU ŠKOLU JURJA BARAKOVIĆA, RAŽANAC ZA 2025. GODINU</t>
  </si>
  <si>
    <t>Rashodi za zaposlene ukupno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</si>
</sst>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k_n_-;\-* #,##0.00\ _k_n_-;_-* &quot;-&quot;??\ _k_n_-;_-@_-"/>
    <numFmt numFmtId="164" formatCode="0.000"/>
  </numFmts>
  <fonts count="2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4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b/>
      <sz val="10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sz val="12"/>
      <color indexed="8"/>
      <name val="Arial"/>
      <family val="2"/>
      <charset val="238"/>
    </font>
    <font>
      <b/>
      <sz val="10"/>
      <color theme="1"/>
      <name val="Calibri"/>
      <family val="2"/>
      <charset val="238"/>
      <scheme val="minor"/>
    </font>
    <font>
      <b/>
      <sz val="8"/>
      <color indexed="8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b/>
      <sz val="9"/>
      <color indexed="8"/>
      <name val="Arial"/>
      <family val="2"/>
      <charset val="238"/>
    </font>
    <font>
      <b/>
      <sz val="11"/>
      <color indexed="8"/>
      <name val="Arial"/>
      <family val="2"/>
      <charset val="238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2"/>
      <name val="Times New Roman CE"/>
      <charset val="238"/>
    </font>
    <font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23" fillId="0" borderId="0"/>
    <xf numFmtId="43" fontId="24" fillId="0" borderId="0" applyFont="0" applyFill="0" applyBorder="0" applyAlignment="0" applyProtection="0"/>
  </cellStyleXfs>
  <cellXfs count="123">
    <xf numFmtId="0" fontId="0" fillId="0" borderId="0" xfId="0"/>
    <xf numFmtId="0" fontId="6" fillId="2" borderId="3" xfId="0" applyNumberFormat="1" applyFont="1" applyFill="1" applyBorder="1" applyAlignment="1" applyProtection="1">
      <alignment horizontal="center" vertical="center" wrapText="1"/>
    </xf>
    <xf numFmtId="0" fontId="2" fillId="0" borderId="0" xfId="0" applyNumberFormat="1" applyFont="1" applyFill="1" applyBorder="1" applyAlignment="1" applyProtection="1">
      <alignment horizontal="center" vertical="center" wrapText="1"/>
    </xf>
    <xf numFmtId="0" fontId="3" fillId="0" borderId="0" xfId="0" applyNumberFormat="1" applyFont="1" applyFill="1" applyBorder="1" applyAlignment="1" applyProtection="1">
      <alignment vertical="center" wrapText="1"/>
    </xf>
    <xf numFmtId="0" fontId="11" fillId="2" borderId="3" xfId="0" applyNumberFormat="1" applyFont="1" applyFill="1" applyBorder="1" applyAlignment="1" applyProtection="1">
      <alignment horizontal="left" vertical="center" wrapText="1"/>
    </xf>
    <xf numFmtId="0" fontId="9" fillId="2" borderId="3" xfId="0" quotePrefix="1" applyFont="1" applyFill="1" applyBorder="1" applyAlignment="1">
      <alignment horizontal="left" vertical="center"/>
    </xf>
    <xf numFmtId="0" fontId="10" fillId="2" borderId="3" xfId="0" quotePrefix="1" applyFont="1" applyFill="1" applyBorder="1" applyAlignment="1">
      <alignment horizontal="left" vertical="center"/>
    </xf>
    <xf numFmtId="0" fontId="11" fillId="2" borderId="3" xfId="0" applyFont="1" applyFill="1" applyBorder="1" applyAlignment="1">
      <alignment horizontal="left" vertical="center"/>
    </xf>
    <xf numFmtId="0" fontId="11" fillId="2" borderId="3" xfId="0" applyNumberFormat="1" applyFont="1" applyFill="1" applyBorder="1" applyAlignment="1" applyProtection="1">
      <alignment horizontal="left" vertical="center"/>
    </xf>
    <xf numFmtId="0" fontId="9" fillId="2" borderId="3" xfId="0" applyNumberFormat="1" applyFont="1" applyFill="1" applyBorder="1" applyAlignment="1" applyProtection="1">
      <alignment horizontal="left" vertical="center" wrapText="1"/>
    </xf>
    <xf numFmtId="0" fontId="7" fillId="0" borderId="0" xfId="0" quotePrefix="1" applyNumberFormat="1" applyFont="1" applyFill="1" applyBorder="1" applyAlignment="1" applyProtection="1">
      <alignment horizontal="left" wrapText="1"/>
    </xf>
    <xf numFmtId="0" fontId="2" fillId="0" borderId="0" xfId="0" applyNumberFormat="1" applyFont="1" applyFill="1" applyBorder="1" applyAlignment="1" applyProtection="1">
      <alignment horizontal="center" vertical="center" wrapText="1"/>
    </xf>
    <xf numFmtId="3" fontId="6" fillId="0" borderId="3" xfId="0" applyNumberFormat="1" applyFont="1" applyBorder="1" applyAlignment="1">
      <alignment horizontal="right"/>
    </xf>
    <xf numFmtId="3" fontId="6" fillId="3" borderId="3" xfId="0" applyNumberFormat="1" applyFont="1" applyFill="1" applyBorder="1" applyAlignment="1">
      <alignment horizontal="right"/>
    </xf>
    <xf numFmtId="0" fontId="11" fillId="2" borderId="3" xfId="0" applyNumberFormat="1" applyFont="1" applyFill="1" applyBorder="1" applyAlignment="1" applyProtection="1">
      <alignment vertical="center" wrapText="1"/>
    </xf>
    <xf numFmtId="0" fontId="11" fillId="2" borderId="3" xfId="0" quotePrefix="1" applyFont="1" applyFill="1" applyBorder="1" applyAlignment="1">
      <alignment horizontal="left" vertical="center"/>
    </xf>
    <xf numFmtId="0" fontId="6" fillId="0" borderId="3" xfId="0" quotePrefix="1" applyNumberFormat="1" applyFont="1" applyFill="1" applyBorder="1" applyAlignment="1" applyProtection="1">
      <alignment horizontal="center" vertical="center" wrapText="1"/>
    </xf>
    <xf numFmtId="0" fontId="15" fillId="2" borderId="3" xfId="0" applyNumberFormat="1" applyFont="1" applyFill="1" applyBorder="1" applyAlignment="1" applyProtection="1">
      <alignment horizontal="center" vertical="center" wrapText="1"/>
    </xf>
    <xf numFmtId="0" fontId="15" fillId="0" borderId="3" xfId="0" quotePrefix="1" applyNumberFormat="1" applyFont="1" applyFill="1" applyBorder="1" applyAlignment="1" applyProtection="1">
      <alignment horizontal="center" vertical="center" wrapText="1"/>
    </xf>
    <xf numFmtId="0" fontId="16" fillId="0" borderId="0" xfId="0" applyFont="1"/>
    <xf numFmtId="0" fontId="9" fillId="2" borderId="3" xfId="0" quotePrefix="1" applyFont="1" applyFill="1" applyBorder="1" applyAlignment="1">
      <alignment horizontal="left" vertical="center" wrapText="1"/>
    </xf>
    <xf numFmtId="0" fontId="10" fillId="2" borderId="3" xfId="0" applyNumberFormat="1" applyFont="1" applyFill="1" applyBorder="1" applyAlignment="1" applyProtection="1">
      <alignment horizontal="left" vertical="center" wrapText="1" indent="1"/>
    </xf>
    <xf numFmtId="0" fontId="10" fillId="2" borderId="3" xfId="0" applyFont="1" applyFill="1" applyBorder="1" applyAlignment="1">
      <alignment horizontal="left" vertical="center" indent="1"/>
    </xf>
    <xf numFmtId="0" fontId="10" fillId="2" borderId="3" xfId="0" quotePrefix="1" applyFont="1" applyFill="1" applyBorder="1" applyAlignment="1">
      <alignment horizontal="left" vertical="center" wrapText="1" indent="1"/>
    </xf>
    <xf numFmtId="0" fontId="6" fillId="3" borderId="3" xfId="0" applyNumberFormat="1" applyFont="1" applyFill="1" applyBorder="1" applyAlignment="1" applyProtection="1">
      <alignment horizontal="center" vertical="center" wrapText="1"/>
    </xf>
    <xf numFmtId="0" fontId="15" fillId="3" borderId="3" xfId="0" applyNumberFormat="1" applyFont="1" applyFill="1" applyBorder="1" applyAlignment="1" applyProtection="1">
      <alignment horizontal="center" vertical="center" wrapText="1"/>
    </xf>
    <xf numFmtId="0" fontId="0" fillId="2" borderId="0" xfId="0" applyFill="1"/>
    <xf numFmtId="0" fontId="2" fillId="2" borderId="0" xfId="0" applyNumberFormat="1" applyFont="1" applyFill="1" applyBorder="1" applyAlignment="1" applyProtection="1">
      <alignment horizontal="center" vertical="center" wrapText="1"/>
    </xf>
    <xf numFmtId="0" fontId="3" fillId="2" borderId="0" xfId="0" applyNumberFormat="1" applyFont="1" applyFill="1" applyBorder="1" applyAlignment="1" applyProtection="1">
      <alignment vertical="center" wrapText="1"/>
    </xf>
    <xf numFmtId="0" fontId="5" fillId="2" borderId="0" xfId="0" applyNumberFormat="1" applyFont="1" applyFill="1" applyBorder="1" applyAlignment="1" applyProtection="1">
      <alignment horizontal="center" vertical="center" wrapText="1"/>
    </xf>
    <xf numFmtId="0" fontId="12" fillId="2" borderId="0" xfId="0" applyFont="1" applyFill="1" applyAlignment="1">
      <alignment wrapText="1"/>
    </xf>
    <xf numFmtId="0" fontId="1" fillId="2" borderId="5" xfId="0" applyFont="1" applyFill="1" applyBorder="1" applyAlignment="1">
      <alignment horizontal="center" vertical="center"/>
    </xf>
    <xf numFmtId="0" fontId="14" fillId="2" borderId="5" xfId="0" applyFont="1" applyFill="1" applyBorder="1" applyAlignment="1">
      <alignment horizontal="right" vertical="center"/>
    </xf>
    <xf numFmtId="0" fontId="4" fillId="2" borderId="0" xfId="0" applyNumberFormat="1" applyFont="1" applyFill="1" applyBorder="1" applyAlignment="1" applyProtection="1">
      <alignment horizontal="center" vertical="center" wrapText="1"/>
    </xf>
    <xf numFmtId="0" fontId="3" fillId="2" borderId="0" xfId="0" applyNumberFormat="1" applyFont="1" applyFill="1" applyBorder="1" applyAlignment="1" applyProtection="1"/>
    <xf numFmtId="0" fontId="7" fillId="2" borderId="0" xfId="0" quotePrefix="1" applyNumberFormat="1" applyFont="1" applyFill="1" applyBorder="1" applyAlignment="1" applyProtection="1">
      <alignment horizontal="left" wrapText="1"/>
    </xf>
    <xf numFmtId="0" fontId="8" fillId="2" borderId="0" xfId="0" applyNumberFormat="1" applyFont="1" applyFill="1" applyBorder="1" applyAlignment="1" applyProtection="1">
      <alignment wrapText="1"/>
    </xf>
    <xf numFmtId="3" fontId="5" fillId="2" borderId="0" xfId="0" applyNumberFormat="1" applyFont="1" applyFill="1" applyBorder="1" applyAlignment="1">
      <alignment horizontal="right"/>
    </xf>
    <xf numFmtId="0" fontId="15" fillId="4" borderId="3" xfId="0" applyNumberFormat="1" applyFont="1" applyFill="1" applyBorder="1" applyAlignment="1" applyProtection="1">
      <alignment horizontal="center" vertical="center" wrapText="1"/>
    </xf>
    <xf numFmtId="0" fontId="6" fillId="3" borderId="3" xfId="0" quotePrefix="1" applyNumberFormat="1" applyFont="1" applyFill="1" applyBorder="1" applyAlignment="1" applyProtection="1">
      <alignment horizontal="center" vertical="center" wrapText="1"/>
    </xf>
    <xf numFmtId="0" fontId="11" fillId="2" borderId="3" xfId="0" applyNumberFormat="1" applyFont="1" applyFill="1" applyBorder="1" applyAlignment="1" applyProtection="1">
      <alignment horizontal="left" vertical="center" wrapText="1" indent="1"/>
    </xf>
    <xf numFmtId="4" fontId="1" fillId="0" borderId="3" xfId="0" applyNumberFormat="1" applyFont="1" applyBorder="1"/>
    <xf numFmtId="2" fontId="0" fillId="0" borderId="3" xfId="0" applyNumberFormat="1" applyBorder="1"/>
    <xf numFmtId="4" fontId="19" fillId="0" borderId="3" xfId="0" applyNumberFormat="1" applyFont="1" applyFill="1" applyBorder="1" applyAlignment="1" applyProtection="1">
      <alignment horizontal="right" vertical="center" shrinkToFit="1"/>
    </xf>
    <xf numFmtId="4" fontId="20" fillId="0" borderId="3" xfId="0" applyNumberFormat="1" applyFont="1" applyFill="1" applyBorder="1" applyAlignment="1" applyProtection="1">
      <alignment horizontal="right" vertical="center" shrinkToFit="1"/>
      <protection locked="0"/>
    </xf>
    <xf numFmtId="4" fontId="6" fillId="0" borderId="3" xfId="0" applyNumberFormat="1" applyFont="1" applyFill="1" applyBorder="1" applyAlignment="1">
      <alignment horizontal="right"/>
    </xf>
    <xf numFmtId="4" fontId="6" fillId="0" borderId="3" xfId="0" applyNumberFormat="1" applyFont="1" applyBorder="1" applyAlignment="1">
      <alignment horizontal="right"/>
    </xf>
    <xf numFmtId="4" fontId="0" fillId="0" borderId="3" xfId="0" applyNumberFormat="1" applyBorder="1"/>
    <xf numFmtId="4" fontId="6" fillId="3" borderId="3" xfId="0" applyNumberFormat="1" applyFont="1" applyFill="1" applyBorder="1" applyAlignment="1">
      <alignment horizontal="right"/>
    </xf>
    <xf numFmtId="4" fontId="6" fillId="3" borderId="3" xfId="0" applyNumberFormat="1" applyFont="1" applyFill="1" applyBorder="1" applyAlignment="1" applyProtection="1">
      <alignment horizontal="right" wrapText="1"/>
    </xf>
    <xf numFmtId="4" fontId="1" fillId="0" borderId="6" xfId="0" applyNumberFormat="1" applyFont="1" applyFill="1" applyBorder="1"/>
    <xf numFmtId="4" fontId="21" fillId="0" borderId="3" xfId="0" applyNumberFormat="1" applyFont="1" applyBorder="1"/>
    <xf numFmtId="4" fontId="6" fillId="3" borderId="3" xfId="0" applyNumberFormat="1" applyFont="1" applyFill="1" applyBorder="1" applyAlignment="1">
      <alignment horizontal="right"/>
    </xf>
    <xf numFmtId="4" fontId="6" fillId="3" borderId="3" xfId="0" applyNumberFormat="1" applyFont="1" applyFill="1" applyBorder="1" applyAlignment="1" applyProtection="1">
      <alignment horizontal="right" wrapText="1"/>
    </xf>
    <xf numFmtId="4" fontId="1" fillId="0" borderId="3" xfId="0" applyNumberFormat="1" applyFont="1" applyFill="1" applyBorder="1"/>
    <xf numFmtId="4" fontId="0" fillId="0" borderId="3" xfId="0" applyNumberFormat="1" applyFill="1" applyBorder="1"/>
    <xf numFmtId="4" fontId="3" fillId="0" borderId="1" xfId="0" applyNumberFormat="1" applyFont="1" applyFill="1" applyBorder="1" applyAlignment="1">
      <alignment horizontal="right"/>
    </xf>
    <xf numFmtId="0" fontId="0" fillId="0" borderId="0" xfId="0"/>
    <xf numFmtId="0" fontId="11" fillId="2" borderId="3" xfId="0" applyNumberFormat="1" applyFont="1" applyFill="1" applyBorder="1" applyAlignment="1" applyProtection="1">
      <alignment horizontal="left" vertical="center" wrapText="1"/>
    </xf>
    <xf numFmtId="0" fontId="9" fillId="2" borderId="3" xfId="0" applyNumberFormat="1" applyFont="1" applyFill="1" applyBorder="1" applyAlignment="1" applyProtection="1">
      <alignment horizontal="left" vertical="center" wrapText="1"/>
    </xf>
    <xf numFmtId="4" fontId="6" fillId="0" borderId="3" xfId="0" applyNumberFormat="1" applyFont="1" applyFill="1" applyBorder="1" applyAlignment="1">
      <alignment horizontal="right"/>
    </xf>
    <xf numFmtId="0" fontId="0" fillId="0" borderId="0" xfId="0"/>
    <xf numFmtId="4" fontId="22" fillId="0" borderId="3" xfId="0" applyNumberFormat="1" applyFont="1" applyFill="1" applyBorder="1" applyAlignment="1">
      <alignment horizontal="right"/>
    </xf>
    <xf numFmtId="4" fontId="6" fillId="0" borderId="3" xfId="0" applyNumberFormat="1" applyFont="1" applyFill="1" applyBorder="1" applyAlignment="1">
      <alignment horizontal="right"/>
    </xf>
    <xf numFmtId="4" fontId="3" fillId="0" borderId="3" xfId="0" applyNumberFormat="1" applyFont="1" applyFill="1" applyBorder="1" applyAlignment="1">
      <alignment horizontal="right"/>
    </xf>
    <xf numFmtId="4" fontId="6" fillId="0" borderId="3" xfId="0" applyNumberFormat="1" applyFont="1" applyFill="1" applyBorder="1" applyAlignment="1" applyProtection="1">
      <alignment horizontal="right" wrapText="1"/>
    </xf>
    <xf numFmtId="4" fontId="3" fillId="0" borderId="3" xfId="0" applyNumberFormat="1" applyFont="1" applyFill="1" applyBorder="1" applyAlignment="1" applyProtection="1">
      <alignment horizontal="right" wrapText="1"/>
    </xf>
    <xf numFmtId="4" fontId="6" fillId="0" borderId="6" xfId="0" applyNumberFormat="1" applyFont="1" applyFill="1" applyBorder="1" applyAlignment="1" applyProtection="1">
      <alignment horizontal="right" wrapText="1"/>
    </xf>
    <xf numFmtId="4" fontId="0" fillId="0" borderId="0" xfId="0" applyNumberFormat="1"/>
    <xf numFmtId="0" fontId="0" fillId="0" borderId="3" xfId="0" applyFill="1" applyBorder="1"/>
    <xf numFmtId="164" fontId="0" fillId="0" borderId="0" xfId="0" applyNumberFormat="1"/>
    <xf numFmtId="4" fontId="1" fillId="0" borderId="0" xfId="0" applyNumberFormat="1" applyFont="1" applyFill="1"/>
    <xf numFmtId="43" fontId="0" fillId="0" borderId="0" xfId="2" applyFont="1"/>
    <xf numFmtId="0" fontId="6" fillId="0" borderId="3" xfId="0" applyNumberFormat="1" applyFont="1" applyFill="1" applyBorder="1" applyAlignment="1" applyProtection="1">
      <alignment horizontal="center" vertical="center" wrapText="1"/>
    </xf>
    <xf numFmtId="0" fontId="5" fillId="2" borderId="0" xfId="0" applyNumberFormat="1" applyFont="1" applyFill="1" applyBorder="1" applyAlignment="1" applyProtection="1">
      <alignment horizontal="center" vertical="center" wrapText="1"/>
    </xf>
    <xf numFmtId="0" fontId="18" fillId="2" borderId="5" xfId="0" applyNumberFormat="1" applyFont="1" applyFill="1" applyBorder="1" applyAlignment="1" applyProtection="1">
      <alignment horizontal="left" wrapText="1"/>
    </xf>
    <xf numFmtId="0" fontId="6" fillId="0" borderId="3" xfId="0" quotePrefix="1" applyFont="1" applyBorder="1" applyAlignment="1">
      <alignment horizontal="center" wrapText="1"/>
    </xf>
    <xf numFmtId="0" fontId="15" fillId="0" borderId="3" xfId="0" quotePrefix="1" applyFont="1" applyBorder="1" applyAlignment="1">
      <alignment horizontal="center" wrapText="1"/>
    </xf>
    <xf numFmtId="0" fontId="11" fillId="0" borderId="3" xfId="0" applyNumberFormat="1" applyFont="1" applyFill="1" applyBorder="1" applyAlignment="1" applyProtection="1">
      <alignment horizontal="left" vertical="center" wrapText="1"/>
    </xf>
    <xf numFmtId="0" fontId="15" fillId="0" borderId="1" xfId="0" quotePrefix="1" applyFont="1" applyBorder="1" applyAlignment="1">
      <alignment horizontal="center" wrapText="1"/>
    </xf>
    <xf numFmtId="0" fontId="15" fillId="0" borderId="2" xfId="0" quotePrefix="1" applyFont="1" applyBorder="1" applyAlignment="1">
      <alignment horizontal="center" wrapText="1"/>
    </xf>
    <xf numFmtId="0" fontId="15" fillId="0" borderId="4" xfId="0" quotePrefix="1" applyFont="1" applyBorder="1" applyAlignment="1">
      <alignment horizontal="center" wrapText="1"/>
    </xf>
    <xf numFmtId="0" fontId="11" fillId="3" borderId="1" xfId="0" applyNumberFormat="1" applyFont="1" applyFill="1" applyBorder="1" applyAlignment="1" applyProtection="1">
      <alignment horizontal="left" vertical="center" wrapText="1"/>
    </xf>
    <xf numFmtId="0" fontId="11" fillId="3" borderId="2" xfId="0" applyNumberFormat="1" applyFont="1" applyFill="1" applyBorder="1" applyAlignment="1" applyProtection="1">
      <alignment horizontal="left" vertical="center" wrapText="1"/>
    </xf>
    <xf numFmtId="0" fontId="11" fillId="3" borderId="4" xfId="0" applyNumberFormat="1" applyFont="1" applyFill="1" applyBorder="1" applyAlignment="1" applyProtection="1">
      <alignment horizontal="left" vertical="center" wrapText="1"/>
    </xf>
    <xf numFmtId="0" fontId="11" fillId="0" borderId="1" xfId="0" applyNumberFormat="1" applyFont="1" applyFill="1" applyBorder="1" applyAlignment="1" applyProtection="1">
      <alignment horizontal="left" vertical="center" wrapText="1"/>
    </xf>
    <xf numFmtId="0" fontId="11" fillId="0" borderId="2" xfId="0" applyNumberFormat="1" applyFont="1" applyFill="1" applyBorder="1" applyAlignment="1" applyProtection="1">
      <alignment horizontal="left" vertical="center" wrapText="1"/>
    </xf>
    <xf numFmtId="0" fontId="11" fillId="0" borderId="4" xfId="0" applyNumberFormat="1" applyFont="1" applyFill="1" applyBorder="1" applyAlignment="1" applyProtection="1">
      <alignment horizontal="left" vertical="center" wrapText="1"/>
    </xf>
    <xf numFmtId="0" fontId="13" fillId="2" borderId="0" xfId="0" applyNumberFormat="1" applyFont="1" applyFill="1" applyBorder="1" applyAlignment="1" applyProtection="1">
      <alignment vertical="center" wrapText="1"/>
    </xf>
    <xf numFmtId="0" fontId="6" fillId="0" borderId="1" xfId="0" quotePrefix="1" applyFont="1" applyBorder="1" applyAlignment="1">
      <alignment horizontal="center" wrapText="1"/>
    </xf>
    <xf numFmtId="0" fontId="6" fillId="0" borderId="2" xfId="0" quotePrefix="1" applyFont="1" applyBorder="1" applyAlignment="1">
      <alignment horizontal="center" wrapText="1"/>
    </xf>
    <xf numFmtId="0" fontId="6" fillId="0" borderId="4" xfId="0" quotePrefix="1" applyFont="1" applyBorder="1" applyAlignment="1">
      <alignment horizontal="center" wrapText="1"/>
    </xf>
    <xf numFmtId="0" fontId="17" fillId="2" borderId="0" xfId="0" applyNumberFormat="1" applyFont="1" applyFill="1" applyBorder="1" applyAlignment="1" applyProtection="1">
      <alignment horizontal="left" vertical="center" wrapText="1"/>
    </xf>
    <xf numFmtId="0" fontId="12" fillId="2" borderId="0" xfId="0" applyFont="1" applyFill="1" applyAlignment="1">
      <alignment wrapText="1"/>
    </xf>
    <xf numFmtId="0" fontId="11" fillId="0" borderId="1" xfId="0" quotePrefix="1" applyFont="1" applyFill="1" applyBorder="1" applyAlignment="1">
      <alignment horizontal="left" vertical="center"/>
    </xf>
    <xf numFmtId="0" fontId="11" fillId="0" borderId="2" xfId="0" quotePrefix="1" applyFont="1" applyFill="1" applyBorder="1" applyAlignment="1">
      <alignment horizontal="left" vertical="center"/>
    </xf>
    <xf numFmtId="0" fontId="11" fillId="0" borderId="4" xfId="0" quotePrefix="1" applyFont="1" applyFill="1" applyBorder="1" applyAlignment="1">
      <alignment horizontal="left" vertical="center"/>
    </xf>
    <xf numFmtId="0" fontId="11" fillId="3" borderId="1" xfId="0" quotePrefix="1" applyNumberFormat="1" applyFont="1" applyFill="1" applyBorder="1" applyAlignment="1" applyProtection="1">
      <alignment horizontal="left" vertical="center" wrapText="1"/>
    </xf>
    <xf numFmtId="0" fontId="11" fillId="3" borderId="2" xfId="0" quotePrefix="1" applyNumberFormat="1" applyFont="1" applyFill="1" applyBorder="1" applyAlignment="1" applyProtection="1">
      <alignment horizontal="left" vertical="center" wrapText="1"/>
    </xf>
    <xf numFmtId="0" fontId="11" fillId="3" borderId="4" xfId="0" quotePrefix="1" applyNumberFormat="1" applyFont="1" applyFill="1" applyBorder="1" applyAlignment="1" applyProtection="1">
      <alignment horizontal="left" vertical="center" wrapText="1"/>
    </xf>
    <xf numFmtId="0" fontId="11" fillId="0" borderId="1" xfId="0" quotePrefix="1" applyNumberFormat="1" applyFont="1" applyFill="1" applyBorder="1" applyAlignment="1" applyProtection="1">
      <alignment horizontal="left" vertical="center" wrapText="1"/>
    </xf>
    <xf numFmtId="0" fontId="11" fillId="0" borderId="2" xfId="0" quotePrefix="1" applyNumberFormat="1" applyFont="1" applyFill="1" applyBorder="1" applyAlignment="1" applyProtection="1">
      <alignment horizontal="left" vertical="center" wrapText="1"/>
    </xf>
    <xf numFmtId="0" fontId="11" fillId="0" borderId="4" xfId="0" quotePrefix="1" applyNumberFormat="1" applyFont="1" applyFill="1" applyBorder="1" applyAlignment="1" applyProtection="1">
      <alignment horizontal="left" vertical="center" wrapText="1"/>
    </xf>
    <xf numFmtId="0" fontId="11" fillId="0" borderId="1" xfId="0" quotePrefix="1" applyFont="1" applyBorder="1" applyAlignment="1">
      <alignment horizontal="left" vertical="center"/>
    </xf>
    <xf numFmtId="0" fontId="11" fillId="0" borderId="2" xfId="0" quotePrefix="1" applyFont="1" applyBorder="1" applyAlignment="1">
      <alignment horizontal="left" vertical="center"/>
    </xf>
    <xf numFmtId="0" fontId="11" fillId="0" borderId="4" xfId="0" quotePrefix="1" applyFont="1" applyBorder="1" applyAlignment="1">
      <alignment horizontal="left" vertical="center"/>
    </xf>
    <xf numFmtId="0" fontId="11" fillId="3" borderId="1" xfId="0" applyFont="1" applyFill="1" applyBorder="1" applyAlignment="1">
      <alignment horizontal="left" vertical="center"/>
    </xf>
    <xf numFmtId="0" fontId="11" fillId="3" borderId="2" xfId="0" applyFont="1" applyFill="1" applyBorder="1" applyAlignment="1">
      <alignment horizontal="left" vertical="center"/>
    </xf>
    <xf numFmtId="0" fontId="11" fillId="3" borderId="4" xfId="0" applyFont="1" applyFill="1" applyBorder="1" applyAlignment="1">
      <alignment horizontal="left" vertical="center"/>
    </xf>
    <xf numFmtId="0" fontId="11" fillId="0" borderId="0" xfId="0" applyNumberFormat="1" applyFont="1" applyFill="1" applyBorder="1" applyAlignment="1" applyProtection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0" fontId="11" fillId="0" borderId="0" xfId="0" applyNumberFormat="1" applyFont="1" applyFill="1" applyBorder="1" applyAlignment="1" applyProtection="1">
      <alignment horizontal="left" vertical="center" wrapText="1"/>
    </xf>
    <xf numFmtId="0" fontId="7" fillId="2" borderId="0" xfId="0" quotePrefix="1" applyNumberFormat="1" applyFont="1" applyFill="1" applyBorder="1" applyAlignment="1" applyProtection="1">
      <alignment horizontal="left" wrapText="1"/>
    </xf>
    <xf numFmtId="0" fontId="6" fillId="3" borderId="3" xfId="0" applyNumberFormat="1" applyFont="1" applyFill="1" applyBorder="1" applyAlignment="1" applyProtection="1">
      <alignment horizontal="left" vertical="center" wrapText="1"/>
    </xf>
    <xf numFmtId="0" fontId="9" fillId="0" borderId="3" xfId="0" applyNumberFormat="1" applyFont="1" applyFill="1" applyBorder="1" applyAlignment="1" applyProtection="1">
      <alignment vertical="center" wrapText="1"/>
    </xf>
    <xf numFmtId="0" fontId="11" fillId="3" borderId="3" xfId="0" quotePrefix="1" applyNumberFormat="1" applyFont="1" applyFill="1" applyBorder="1" applyAlignment="1" applyProtection="1">
      <alignment horizontal="left" vertical="center" wrapText="1"/>
    </xf>
    <xf numFmtId="0" fontId="9" fillId="3" borderId="3" xfId="0" applyNumberFormat="1" applyFont="1" applyFill="1" applyBorder="1" applyAlignment="1" applyProtection="1">
      <alignment vertical="center" wrapText="1"/>
    </xf>
    <xf numFmtId="0" fontId="6" fillId="3" borderId="1" xfId="0" applyNumberFormat="1" applyFont="1" applyFill="1" applyBorder="1" applyAlignment="1" applyProtection="1">
      <alignment horizontal="center" vertical="center" wrapText="1"/>
    </xf>
    <xf numFmtId="0" fontId="6" fillId="3" borderId="2" xfId="0" applyNumberFormat="1" applyFont="1" applyFill="1" applyBorder="1" applyAlignment="1" applyProtection="1">
      <alignment horizontal="center" vertical="center" wrapText="1"/>
    </xf>
    <xf numFmtId="0" fontId="6" fillId="3" borderId="4" xfId="0" applyNumberFormat="1" applyFont="1" applyFill="1" applyBorder="1" applyAlignment="1" applyProtection="1">
      <alignment horizontal="center" vertical="center" wrapText="1"/>
    </xf>
    <xf numFmtId="0" fontId="15" fillId="3" borderId="1" xfId="0" applyNumberFormat="1" applyFont="1" applyFill="1" applyBorder="1" applyAlignment="1" applyProtection="1">
      <alignment horizontal="center" vertical="center" wrapText="1"/>
    </xf>
    <xf numFmtId="0" fontId="15" fillId="3" borderId="2" xfId="0" applyNumberFormat="1" applyFont="1" applyFill="1" applyBorder="1" applyAlignment="1" applyProtection="1">
      <alignment horizontal="center" vertical="center" wrapText="1"/>
    </xf>
    <xf numFmtId="0" fontId="15" fillId="3" borderId="4" xfId="0" applyNumberFormat="1" applyFont="1" applyFill="1" applyBorder="1" applyAlignment="1" applyProtection="1">
      <alignment horizontal="center" vertical="center" wrapText="1"/>
    </xf>
  </cellXfs>
  <cellStyles count="3">
    <cellStyle name="Normalno" xfId="0" builtinId="0"/>
    <cellStyle name="Obično_dec2007" xfId="1"/>
    <cellStyle name="Zarez" xfId="2" builtinId="3"/>
  </cellStyles>
  <dxfs count="7"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V34"/>
  <sheetViews>
    <sheetView tabSelected="1" topLeftCell="E4" zoomScaleNormal="100" workbookViewId="0">
      <selection activeCell="I15" sqref="I15"/>
    </sheetView>
  </sheetViews>
  <sheetFormatPr defaultRowHeight="15" x14ac:dyDescent="0.25"/>
  <cols>
    <col min="6" max="6" width="24.5703125" customWidth="1"/>
    <col min="7" max="7" width="25" customWidth="1"/>
    <col min="8" max="8" width="25.28515625" customWidth="1"/>
    <col min="9" max="9" width="24.28515625" customWidth="1"/>
    <col min="10" max="10" width="9.140625" customWidth="1"/>
    <col min="11" max="11" width="8.7109375" customWidth="1"/>
    <col min="12" max="12" width="11.7109375" bestFit="1" customWidth="1"/>
  </cols>
  <sheetData>
    <row r="1" spans="2:13" ht="42" customHeight="1" x14ac:dyDescent="0.25">
      <c r="B1" s="74" t="s">
        <v>98</v>
      </c>
      <c r="C1" s="74"/>
      <c r="D1" s="74"/>
      <c r="E1" s="74"/>
      <c r="F1" s="74"/>
      <c r="G1" s="74"/>
      <c r="H1" s="74"/>
      <c r="I1" s="74"/>
      <c r="J1" s="74"/>
      <c r="K1" s="74"/>
    </row>
    <row r="2" spans="2:13" ht="15.75" x14ac:dyDescent="0.25">
      <c r="B2" s="74" t="s">
        <v>8</v>
      </c>
      <c r="C2" s="74"/>
      <c r="D2" s="74"/>
      <c r="E2" s="74"/>
      <c r="F2" s="74"/>
      <c r="G2" s="74"/>
      <c r="H2" s="74"/>
      <c r="I2" s="88"/>
      <c r="J2" s="88"/>
      <c r="K2" s="26"/>
    </row>
    <row r="3" spans="2:13" ht="19.5" customHeight="1" x14ac:dyDescent="0.25">
      <c r="B3" s="92"/>
      <c r="C3" s="92"/>
      <c r="D3" s="92"/>
      <c r="E3" s="27"/>
      <c r="F3" s="27"/>
      <c r="G3" s="27"/>
      <c r="H3" s="27"/>
      <c r="I3" s="28"/>
      <c r="J3" s="28"/>
      <c r="K3" s="26"/>
    </row>
    <row r="4" spans="2:13" ht="18" customHeight="1" x14ac:dyDescent="0.25">
      <c r="B4" s="74" t="s">
        <v>32</v>
      </c>
      <c r="C4" s="93"/>
      <c r="D4" s="93"/>
      <c r="E4" s="93"/>
      <c r="F4" s="93"/>
      <c r="G4" s="93"/>
      <c r="H4" s="93"/>
      <c r="I4" s="93"/>
      <c r="J4" s="93"/>
      <c r="K4" s="26"/>
    </row>
    <row r="5" spans="2:13" ht="18" customHeight="1" x14ac:dyDescent="0.25">
      <c r="B5" s="29"/>
      <c r="C5" s="30"/>
      <c r="D5" s="30"/>
      <c r="E5" s="30"/>
      <c r="F5" s="30"/>
      <c r="G5" s="30"/>
      <c r="H5" s="30"/>
      <c r="I5" s="30"/>
      <c r="J5" s="30"/>
      <c r="K5" s="26"/>
    </row>
    <row r="6" spans="2:13" x14ac:dyDescent="0.25">
      <c r="B6" s="75" t="s">
        <v>39</v>
      </c>
      <c r="C6" s="75"/>
      <c r="D6" s="75"/>
      <c r="E6" s="75"/>
      <c r="F6" s="75"/>
      <c r="G6" s="31"/>
      <c r="H6" s="31"/>
      <c r="I6" s="31"/>
      <c r="J6" s="32"/>
      <c r="K6" s="26"/>
    </row>
    <row r="7" spans="2:13" ht="25.5" customHeight="1" x14ac:dyDescent="0.25">
      <c r="B7" s="89" t="s">
        <v>6</v>
      </c>
      <c r="C7" s="90"/>
      <c r="D7" s="90"/>
      <c r="E7" s="90"/>
      <c r="F7" s="91"/>
      <c r="G7" s="16" t="s">
        <v>94</v>
      </c>
      <c r="H7" s="73" t="s">
        <v>96</v>
      </c>
      <c r="I7" s="16" t="s">
        <v>97</v>
      </c>
      <c r="J7" s="1" t="s">
        <v>10</v>
      </c>
      <c r="K7" s="1" t="s">
        <v>23</v>
      </c>
    </row>
    <row r="8" spans="2:13" s="19" customFormat="1" ht="11.25" x14ac:dyDescent="0.2">
      <c r="B8" s="79">
        <v>1</v>
      </c>
      <c r="C8" s="80"/>
      <c r="D8" s="80"/>
      <c r="E8" s="80"/>
      <c r="F8" s="81"/>
      <c r="G8" s="17">
        <v>2</v>
      </c>
      <c r="H8" s="17">
        <v>3</v>
      </c>
      <c r="I8" s="17">
        <v>4</v>
      </c>
      <c r="J8" s="17" t="s">
        <v>44</v>
      </c>
      <c r="K8" s="17" t="s">
        <v>45</v>
      </c>
    </row>
    <row r="9" spans="2:13" ht="15" customHeight="1" x14ac:dyDescent="0.25">
      <c r="B9" s="82" t="s">
        <v>0</v>
      </c>
      <c r="C9" s="83"/>
      <c r="D9" s="83"/>
      <c r="E9" s="83"/>
      <c r="F9" s="84"/>
      <c r="G9" s="48">
        <v>1686311.19</v>
      </c>
      <c r="H9" s="52">
        <v>1665450.13</v>
      </c>
      <c r="I9" s="48">
        <v>1781467.45</v>
      </c>
      <c r="J9" s="13">
        <f>I9/G9*100</f>
        <v>105.64286476685243</v>
      </c>
      <c r="K9" s="13">
        <f>I9/H9*100</f>
        <v>106.96612392710914</v>
      </c>
    </row>
    <row r="10" spans="2:13" ht="15" customHeight="1" x14ac:dyDescent="0.25">
      <c r="B10" s="85" t="s">
        <v>25</v>
      </c>
      <c r="C10" s="86"/>
      <c r="D10" s="86"/>
      <c r="E10" s="86"/>
      <c r="F10" s="87"/>
      <c r="G10" s="48">
        <v>1686311.19</v>
      </c>
      <c r="H10" s="52">
        <v>1665450.13</v>
      </c>
      <c r="I10" s="48">
        <v>1781467.45</v>
      </c>
      <c r="J10" s="13">
        <f t="shared" ref="J10:J15" si="0">I10/G10*100</f>
        <v>105.64286476685243</v>
      </c>
      <c r="K10" s="13">
        <f t="shared" ref="K10:K15" si="1">I10/H10*100</f>
        <v>106.96612392710914</v>
      </c>
    </row>
    <row r="11" spans="2:13" x14ac:dyDescent="0.25">
      <c r="B11" s="94" t="s">
        <v>26</v>
      </c>
      <c r="C11" s="95"/>
      <c r="D11" s="95"/>
      <c r="E11" s="95"/>
      <c r="F11" s="96"/>
      <c r="G11" s="45"/>
      <c r="H11" s="63"/>
      <c r="I11" s="45"/>
      <c r="J11" s="13"/>
      <c r="K11" s="13"/>
      <c r="M11" s="61"/>
    </row>
    <row r="12" spans="2:13" x14ac:dyDescent="0.25">
      <c r="B12" s="106" t="s">
        <v>1</v>
      </c>
      <c r="C12" s="107"/>
      <c r="D12" s="107"/>
      <c r="E12" s="107"/>
      <c r="F12" s="108"/>
      <c r="G12" s="48">
        <v>1701994.31</v>
      </c>
      <c r="H12" s="52">
        <v>1675653.46</v>
      </c>
      <c r="I12" s="48">
        <v>1743817.21</v>
      </c>
      <c r="J12" s="13">
        <f t="shared" si="0"/>
        <v>102.45728788599769</v>
      </c>
      <c r="K12" s="13">
        <f t="shared" si="1"/>
        <v>104.06789062459252</v>
      </c>
      <c r="L12" s="68"/>
    </row>
    <row r="13" spans="2:13" ht="15" customHeight="1" x14ac:dyDescent="0.25">
      <c r="B13" s="100" t="s">
        <v>27</v>
      </c>
      <c r="C13" s="101"/>
      <c r="D13" s="101"/>
      <c r="E13" s="101"/>
      <c r="F13" s="102"/>
      <c r="G13" s="48">
        <v>1556404.29</v>
      </c>
      <c r="H13" s="52">
        <v>1562347.53</v>
      </c>
      <c r="I13" s="48">
        <v>1629807.09</v>
      </c>
      <c r="J13" s="13">
        <f t="shared" si="0"/>
        <v>104.71617821099683</v>
      </c>
      <c r="K13" s="13">
        <f t="shared" si="1"/>
        <v>104.31783317761574</v>
      </c>
    </row>
    <row r="14" spans="2:13" x14ac:dyDescent="0.25">
      <c r="B14" s="103" t="s">
        <v>28</v>
      </c>
      <c r="C14" s="104"/>
      <c r="D14" s="104"/>
      <c r="E14" s="104"/>
      <c r="F14" s="105"/>
      <c r="G14" s="46">
        <v>145590.01999999999</v>
      </c>
      <c r="H14" s="46">
        <v>113305.93000000001</v>
      </c>
      <c r="I14" s="46">
        <v>114010.12000000001</v>
      </c>
      <c r="J14" s="13">
        <f t="shared" si="0"/>
        <v>78.309021456278401</v>
      </c>
      <c r="K14" s="13">
        <f t="shared" si="1"/>
        <v>100.62149439133503</v>
      </c>
    </row>
    <row r="15" spans="2:13" ht="15" customHeight="1" x14ac:dyDescent="0.25">
      <c r="B15" s="97" t="s">
        <v>36</v>
      </c>
      <c r="C15" s="98"/>
      <c r="D15" s="98"/>
      <c r="E15" s="98"/>
      <c r="F15" s="99"/>
      <c r="G15" s="49">
        <v>15683.12</v>
      </c>
      <c r="H15" s="53">
        <v>10203.33</v>
      </c>
      <c r="I15" s="49">
        <f>I9-I12</f>
        <v>37650.239999999991</v>
      </c>
      <c r="J15" s="13">
        <f t="shared" si="0"/>
        <v>240.06855778697087</v>
      </c>
      <c r="K15" s="13">
        <f t="shared" si="1"/>
        <v>368.99953250556428</v>
      </c>
    </row>
    <row r="16" spans="2:13" ht="18" x14ac:dyDescent="0.25">
      <c r="B16" s="27"/>
      <c r="C16" s="33"/>
      <c r="D16" s="33"/>
      <c r="E16" s="33"/>
      <c r="F16" s="33"/>
      <c r="G16" s="33"/>
      <c r="H16" s="34"/>
      <c r="I16" s="34"/>
      <c r="J16" s="34"/>
      <c r="K16" s="34"/>
    </row>
    <row r="17" spans="2:22" ht="18" customHeight="1" x14ac:dyDescent="0.25">
      <c r="B17" s="75" t="s">
        <v>35</v>
      </c>
      <c r="C17" s="75"/>
      <c r="D17" s="75"/>
      <c r="E17" s="75"/>
      <c r="F17" s="75"/>
      <c r="G17" s="33"/>
      <c r="H17" s="34"/>
      <c r="I17" s="34"/>
      <c r="J17" s="34"/>
      <c r="K17" s="34"/>
    </row>
    <row r="18" spans="2:22" ht="25.5" x14ac:dyDescent="0.25">
      <c r="B18" s="76" t="s">
        <v>6</v>
      </c>
      <c r="C18" s="76"/>
      <c r="D18" s="76"/>
      <c r="E18" s="76"/>
      <c r="F18" s="76"/>
      <c r="G18" s="16" t="s">
        <v>95</v>
      </c>
      <c r="H18" s="1" t="s">
        <v>93</v>
      </c>
      <c r="I18" s="16" t="s">
        <v>94</v>
      </c>
      <c r="J18" s="1" t="s">
        <v>10</v>
      </c>
      <c r="K18" s="1" t="s">
        <v>23</v>
      </c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</row>
    <row r="19" spans="2:22" s="19" customFormat="1" ht="11.25" x14ac:dyDescent="0.2">
      <c r="B19" s="77">
        <v>1</v>
      </c>
      <c r="C19" s="77"/>
      <c r="D19" s="77"/>
      <c r="E19" s="77"/>
      <c r="F19" s="77"/>
      <c r="G19" s="18">
        <v>2</v>
      </c>
      <c r="H19" s="17">
        <v>3</v>
      </c>
      <c r="I19" s="17">
        <v>4</v>
      </c>
      <c r="J19" s="17" t="s">
        <v>44</v>
      </c>
      <c r="K19" s="17" t="s">
        <v>45</v>
      </c>
    </row>
    <row r="20" spans="2:22" ht="15.75" customHeight="1" x14ac:dyDescent="0.25">
      <c r="B20" s="78" t="s">
        <v>29</v>
      </c>
      <c r="C20" s="78"/>
      <c r="D20" s="78"/>
      <c r="E20" s="78"/>
      <c r="F20" s="78"/>
      <c r="G20" s="12"/>
      <c r="H20" s="12"/>
      <c r="I20" s="12"/>
      <c r="J20" s="12"/>
      <c r="K20" s="12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</row>
    <row r="21" spans="2:22" x14ac:dyDescent="0.25">
      <c r="B21" s="78" t="s">
        <v>30</v>
      </c>
      <c r="C21" s="114"/>
      <c r="D21" s="114"/>
      <c r="E21" s="114"/>
      <c r="F21" s="114"/>
      <c r="G21" s="12"/>
      <c r="H21" s="12"/>
      <c r="I21" s="12"/>
      <c r="J21" s="12"/>
      <c r="K21" s="12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</row>
    <row r="22" spans="2:22" s="26" customFormat="1" ht="15" customHeight="1" x14ac:dyDescent="0.25">
      <c r="B22" s="113" t="s">
        <v>31</v>
      </c>
      <c r="C22" s="113"/>
      <c r="D22" s="113"/>
      <c r="E22" s="113"/>
      <c r="F22" s="113"/>
      <c r="G22" s="13"/>
      <c r="H22" s="13"/>
      <c r="I22" s="13"/>
      <c r="J22" s="13"/>
      <c r="K22" s="13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</row>
    <row r="23" spans="2:22" s="26" customFormat="1" ht="15" customHeight="1" x14ac:dyDescent="0.25">
      <c r="B23" s="113" t="s">
        <v>33</v>
      </c>
      <c r="C23" s="113"/>
      <c r="D23" s="113"/>
      <c r="E23" s="113"/>
      <c r="F23" s="113"/>
      <c r="G23" s="13"/>
      <c r="H23" s="13"/>
      <c r="I23" s="13"/>
      <c r="J23" s="13"/>
      <c r="K23" s="13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</row>
    <row r="24" spans="2:22" x14ac:dyDescent="0.25">
      <c r="B24" s="115" t="s">
        <v>38</v>
      </c>
      <c r="C24" s="116"/>
      <c r="D24" s="116"/>
      <c r="E24" s="116"/>
      <c r="F24" s="116"/>
      <c r="G24" s="13"/>
      <c r="H24" s="13"/>
      <c r="I24" s="13"/>
      <c r="J24" s="13"/>
      <c r="K24" s="13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</row>
    <row r="25" spans="2:22" ht="11.25" customHeight="1" x14ac:dyDescent="0.25">
      <c r="B25" s="35"/>
      <c r="C25" s="36"/>
      <c r="D25" s="36"/>
      <c r="E25" s="36"/>
      <c r="F25" s="36"/>
      <c r="G25" s="37"/>
      <c r="H25" s="37"/>
      <c r="I25" s="37"/>
      <c r="J25" s="37"/>
      <c r="K25" s="26"/>
    </row>
    <row r="26" spans="2:22" ht="23.25" customHeight="1" x14ac:dyDescent="0.25">
      <c r="B26" s="112" t="s">
        <v>37</v>
      </c>
      <c r="C26" s="112"/>
      <c r="D26" s="112"/>
      <c r="E26" s="112"/>
      <c r="F26" s="112"/>
      <c r="G26" s="112"/>
      <c r="H26" s="112"/>
      <c r="I26" s="112"/>
      <c r="J26" s="112"/>
      <c r="K26" s="112"/>
    </row>
    <row r="27" spans="2:22" ht="15.75" x14ac:dyDescent="0.25">
      <c r="B27" s="10"/>
      <c r="C27" s="10"/>
      <c r="D27" s="10"/>
      <c r="E27" s="10"/>
      <c r="F27" s="10"/>
      <c r="G27" s="10"/>
      <c r="H27" s="10"/>
      <c r="I27" s="10"/>
      <c r="J27" s="10"/>
      <c r="K27" s="10"/>
    </row>
    <row r="28" spans="2:22" x14ac:dyDescent="0.25">
      <c r="B28" s="109" t="s">
        <v>40</v>
      </c>
      <c r="C28" s="109"/>
      <c r="D28" s="109"/>
      <c r="E28" s="109"/>
      <c r="F28" s="109"/>
      <c r="G28" s="109"/>
      <c r="H28" s="109"/>
      <c r="I28" s="109"/>
      <c r="J28" s="109"/>
      <c r="K28" s="109"/>
    </row>
    <row r="29" spans="2:22" x14ac:dyDescent="0.25">
      <c r="B29" s="109" t="s">
        <v>41</v>
      </c>
      <c r="C29" s="109"/>
      <c r="D29" s="109"/>
      <c r="E29" s="109"/>
      <c r="F29" s="109"/>
      <c r="G29" s="109"/>
      <c r="H29" s="109"/>
      <c r="I29" s="109"/>
      <c r="J29" s="109"/>
      <c r="K29" s="109"/>
    </row>
    <row r="30" spans="2:22" ht="15" customHeight="1" x14ac:dyDescent="0.25">
      <c r="B30" s="109" t="s">
        <v>42</v>
      </c>
      <c r="C30" s="109"/>
      <c r="D30" s="109"/>
      <c r="E30" s="109"/>
      <c r="F30" s="109"/>
      <c r="G30" s="109"/>
      <c r="H30" s="109"/>
      <c r="I30" s="109"/>
      <c r="J30" s="109"/>
      <c r="K30" s="109"/>
    </row>
    <row r="31" spans="2:22" ht="36.75" customHeight="1" x14ac:dyDescent="0.25">
      <c r="B31" s="109"/>
      <c r="C31" s="109"/>
      <c r="D31" s="109"/>
      <c r="E31" s="109"/>
      <c r="F31" s="109"/>
      <c r="G31" s="109"/>
      <c r="H31" s="109"/>
      <c r="I31" s="109"/>
      <c r="J31" s="109"/>
      <c r="K31" s="109"/>
    </row>
    <row r="32" spans="2:22" x14ac:dyDescent="0.25">
      <c r="B32" s="111"/>
      <c r="C32" s="111"/>
      <c r="D32" s="111"/>
      <c r="E32" s="111"/>
      <c r="F32" s="111"/>
      <c r="G32" s="111"/>
      <c r="H32" s="111"/>
      <c r="I32" s="111"/>
      <c r="J32" s="111"/>
    </row>
    <row r="33" spans="2:11" ht="15" customHeight="1" x14ac:dyDescent="0.25">
      <c r="B33" s="110" t="s">
        <v>43</v>
      </c>
      <c r="C33" s="110"/>
      <c r="D33" s="110"/>
      <c r="E33" s="110"/>
      <c r="F33" s="110"/>
      <c r="G33" s="110"/>
      <c r="H33" s="110"/>
      <c r="I33" s="110"/>
      <c r="J33" s="110"/>
      <c r="K33" s="110"/>
    </row>
    <row r="34" spans="2:11" x14ac:dyDescent="0.25">
      <c r="B34" s="110"/>
      <c r="C34" s="110"/>
      <c r="D34" s="110"/>
      <c r="E34" s="110"/>
      <c r="F34" s="110"/>
      <c r="G34" s="110"/>
      <c r="H34" s="110"/>
      <c r="I34" s="110"/>
      <c r="J34" s="110"/>
      <c r="K34" s="110"/>
    </row>
  </sheetData>
  <mergeCells count="29">
    <mergeCell ref="B12:F12"/>
    <mergeCell ref="B17:F17"/>
    <mergeCell ref="B28:K28"/>
    <mergeCell ref="B30:K31"/>
    <mergeCell ref="B33:K34"/>
    <mergeCell ref="B32:F32"/>
    <mergeCell ref="G32:J32"/>
    <mergeCell ref="B26:K26"/>
    <mergeCell ref="B22:F22"/>
    <mergeCell ref="B21:F21"/>
    <mergeCell ref="B23:F23"/>
    <mergeCell ref="B24:F24"/>
    <mergeCell ref="B29:K29"/>
    <mergeCell ref="B1:K1"/>
    <mergeCell ref="B6:F6"/>
    <mergeCell ref="B18:F18"/>
    <mergeCell ref="B19:F19"/>
    <mergeCell ref="B20:F20"/>
    <mergeCell ref="B8:F8"/>
    <mergeCell ref="B9:F9"/>
    <mergeCell ref="B10:F10"/>
    <mergeCell ref="B2:J2"/>
    <mergeCell ref="B7:F7"/>
    <mergeCell ref="B3:D3"/>
    <mergeCell ref="B4:J4"/>
    <mergeCell ref="B11:F11"/>
    <mergeCell ref="B15:F15"/>
    <mergeCell ref="B13:F13"/>
    <mergeCell ref="B14:F14"/>
  </mergeCells>
  <pageMargins left="0.7" right="0.7" top="0.75" bottom="0.75" header="0.3" footer="0.3"/>
  <pageSetup paperSize="9" scale="7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N57"/>
  <sheetViews>
    <sheetView topLeftCell="B19" workbookViewId="0">
      <selection activeCell="L7" sqref="L7"/>
    </sheetView>
  </sheetViews>
  <sheetFormatPr defaultRowHeight="15" x14ac:dyDescent="0.25"/>
  <cols>
    <col min="2" max="2" width="7.42578125" bestFit="1" customWidth="1"/>
    <col min="3" max="3" width="8.42578125" bestFit="1" customWidth="1"/>
    <col min="4" max="4" width="5.42578125" bestFit="1" customWidth="1"/>
    <col min="5" max="5" width="5.42578125" customWidth="1"/>
    <col min="6" max="6" width="44.140625" customWidth="1"/>
    <col min="7" max="9" width="25.28515625" customWidth="1"/>
    <col min="10" max="10" width="15.7109375" customWidth="1"/>
    <col min="11" max="11" width="15.28515625" customWidth="1"/>
    <col min="13" max="13" width="36.28515625" bestFit="1" customWidth="1"/>
    <col min="14" max="14" width="15.85546875" bestFit="1" customWidth="1"/>
  </cols>
  <sheetData>
    <row r="1" spans="2:13" ht="18" customHeight="1" x14ac:dyDescent="0.25">
      <c r="B1" s="2"/>
      <c r="C1" s="2"/>
      <c r="D1" s="2"/>
      <c r="E1" s="11"/>
      <c r="F1" s="2"/>
      <c r="G1" s="2"/>
      <c r="H1" s="2"/>
      <c r="I1" s="2"/>
      <c r="J1" s="2"/>
    </row>
    <row r="2" spans="2:13" ht="15.75" customHeight="1" x14ac:dyDescent="0.25">
      <c r="B2" s="74" t="s">
        <v>8</v>
      </c>
      <c r="C2" s="74"/>
      <c r="D2" s="74"/>
      <c r="E2" s="74"/>
      <c r="F2" s="74"/>
      <c r="G2" s="74"/>
      <c r="H2" s="74"/>
      <c r="I2" s="74"/>
      <c r="J2" s="74"/>
      <c r="K2" s="74"/>
    </row>
    <row r="3" spans="2:13" ht="18" x14ac:dyDescent="0.25">
      <c r="B3" s="27"/>
      <c r="C3" s="27"/>
      <c r="D3" s="27"/>
      <c r="E3" s="27"/>
      <c r="F3" s="27"/>
      <c r="G3" s="27"/>
      <c r="H3" s="27"/>
      <c r="I3" s="28"/>
      <c r="J3" s="28"/>
      <c r="K3" s="26"/>
    </row>
    <row r="4" spans="2:13" ht="18" customHeight="1" x14ac:dyDescent="0.25">
      <c r="B4" s="74" t="s">
        <v>34</v>
      </c>
      <c r="C4" s="74"/>
      <c r="D4" s="74"/>
      <c r="E4" s="74"/>
      <c r="F4" s="74"/>
      <c r="G4" s="74"/>
      <c r="H4" s="74"/>
      <c r="I4" s="74"/>
      <c r="J4" s="74"/>
      <c r="K4" s="74"/>
    </row>
    <row r="5" spans="2:13" ht="18" x14ac:dyDescent="0.25">
      <c r="B5" s="27"/>
      <c r="C5" s="27"/>
      <c r="D5" s="27"/>
      <c r="E5" s="27"/>
      <c r="F5" s="27"/>
      <c r="G5" s="27"/>
      <c r="H5" s="27"/>
      <c r="I5" s="28"/>
      <c r="J5" s="28"/>
      <c r="K5" s="26"/>
    </row>
    <row r="6" spans="2:13" ht="15.75" customHeight="1" x14ac:dyDescent="0.25">
      <c r="B6" s="74" t="s">
        <v>11</v>
      </c>
      <c r="C6" s="74"/>
      <c r="D6" s="74"/>
      <c r="E6" s="74"/>
      <c r="F6" s="74"/>
      <c r="G6" s="74"/>
      <c r="H6" s="74"/>
      <c r="I6" s="74"/>
      <c r="J6" s="74"/>
      <c r="K6" s="74"/>
    </row>
    <row r="7" spans="2:13" ht="18" x14ac:dyDescent="0.25">
      <c r="B7" s="27"/>
      <c r="C7" s="27"/>
      <c r="D7" s="27"/>
      <c r="E7" s="27"/>
      <c r="F7" s="27"/>
      <c r="G7" s="27"/>
      <c r="H7" s="27"/>
      <c r="I7" s="28"/>
      <c r="J7" s="28"/>
      <c r="K7" s="26"/>
    </row>
    <row r="8" spans="2:13" ht="32.25" customHeight="1" x14ac:dyDescent="0.25">
      <c r="B8" s="117" t="s">
        <v>6</v>
      </c>
      <c r="C8" s="118"/>
      <c r="D8" s="118"/>
      <c r="E8" s="118"/>
      <c r="F8" s="119"/>
      <c r="G8" s="39" t="s">
        <v>94</v>
      </c>
      <c r="H8" s="24" t="s">
        <v>96</v>
      </c>
      <c r="I8" s="39" t="s">
        <v>97</v>
      </c>
      <c r="J8" s="24" t="s">
        <v>10</v>
      </c>
      <c r="K8" s="24" t="s">
        <v>23</v>
      </c>
    </row>
    <row r="9" spans="2:13" s="19" customFormat="1" ht="11.25" x14ac:dyDescent="0.2">
      <c r="B9" s="120">
        <v>1</v>
      </c>
      <c r="C9" s="121"/>
      <c r="D9" s="121"/>
      <c r="E9" s="121"/>
      <c r="F9" s="122"/>
      <c r="G9" s="25">
        <v>2</v>
      </c>
      <c r="H9" s="25">
        <v>3</v>
      </c>
      <c r="I9" s="25">
        <v>4</v>
      </c>
      <c r="J9" s="38" t="s">
        <v>44</v>
      </c>
      <c r="K9" s="38" t="s">
        <v>45</v>
      </c>
    </row>
    <row r="10" spans="2:13" x14ac:dyDescent="0.25">
      <c r="B10" s="4"/>
      <c r="C10" s="4"/>
      <c r="D10" s="4"/>
      <c r="E10" s="4"/>
      <c r="F10" s="4" t="s">
        <v>24</v>
      </c>
      <c r="G10" s="45">
        <v>1686311.19</v>
      </c>
      <c r="H10" s="63">
        <v>1665450.13</v>
      </c>
      <c r="I10" s="45">
        <v>1781467.45</v>
      </c>
      <c r="J10" s="45">
        <f>I10/G10*100</f>
        <v>105.64286476685243</v>
      </c>
      <c r="K10" s="45">
        <f>I10/H10*100</f>
        <v>106.96612392710914</v>
      </c>
    </row>
    <row r="11" spans="2:13" ht="15.75" customHeight="1" x14ac:dyDescent="0.25">
      <c r="B11" s="4">
        <v>6</v>
      </c>
      <c r="C11" s="4"/>
      <c r="D11" s="4"/>
      <c r="E11" s="4"/>
      <c r="F11" s="4" t="s">
        <v>2</v>
      </c>
      <c r="G11" s="45"/>
      <c r="H11" s="63"/>
      <c r="I11" s="45"/>
      <c r="J11" s="45"/>
      <c r="K11" s="45"/>
    </row>
    <row r="12" spans="2:13" ht="25.5" x14ac:dyDescent="0.25">
      <c r="B12" s="4"/>
      <c r="C12" s="9">
        <v>63</v>
      </c>
      <c r="D12" s="9"/>
      <c r="E12" s="9"/>
      <c r="F12" s="9" t="s">
        <v>12</v>
      </c>
      <c r="G12" s="47">
        <v>1442068.43</v>
      </c>
      <c r="H12" s="64">
        <v>1346034.76</v>
      </c>
      <c r="I12" s="47">
        <v>1435732.03</v>
      </c>
      <c r="J12" s="45">
        <f>I12/G12*100</f>
        <v>99.56060337580513</v>
      </c>
      <c r="K12" s="45">
        <f>I12/H12*100</f>
        <v>106.66381527918342</v>
      </c>
    </row>
    <row r="13" spans="2:13" x14ac:dyDescent="0.25">
      <c r="B13" s="4"/>
      <c r="C13" s="9">
        <v>65</v>
      </c>
      <c r="D13" s="9"/>
      <c r="E13" s="9"/>
      <c r="F13" s="9" t="s">
        <v>60</v>
      </c>
      <c r="G13" s="47">
        <v>987.14</v>
      </c>
      <c r="H13" s="55">
        <v>24408.9</v>
      </c>
      <c r="I13" s="47">
        <v>27423.52</v>
      </c>
      <c r="J13" s="45">
        <f>I13/G13*100</f>
        <v>2778.0780841623277</v>
      </c>
      <c r="K13" s="45">
        <f>I13/H13*100</f>
        <v>112.35049510629321</v>
      </c>
      <c r="M13" s="68"/>
    </row>
    <row r="14" spans="2:13" ht="25.5" x14ac:dyDescent="0.25">
      <c r="B14" s="5"/>
      <c r="C14" s="5">
        <v>66</v>
      </c>
      <c r="D14" s="6"/>
      <c r="E14" s="6"/>
      <c r="F14" s="9" t="s">
        <v>91</v>
      </c>
      <c r="G14" s="47">
        <v>2712.11</v>
      </c>
      <c r="H14" s="64">
        <v>10086.91</v>
      </c>
      <c r="I14" s="47">
        <v>3866.07</v>
      </c>
      <c r="J14" s="45">
        <f>I14/G14*100</f>
        <v>142.548421708559</v>
      </c>
      <c r="K14" s="45">
        <f>I14/H14*100</f>
        <v>38.327594872959111</v>
      </c>
    </row>
    <row r="15" spans="2:13" x14ac:dyDescent="0.25">
      <c r="B15" s="15"/>
      <c r="C15" s="5">
        <v>67</v>
      </c>
      <c r="D15" s="6"/>
      <c r="E15" s="6"/>
      <c r="F15" s="9" t="s">
        <v>59</v>
      </c>
      <c r="G15" s="47">
        <v>240543.51</v>
      </c>
      <c r="H15" s="56">
        <v>284919.56</v>
      </c>
      <c r="I15" s="47">
        <v>284784.25</v>
      </c>
      <c r="J15" s="45">
        <f>I15/G15*100</f>
        <v>118.391990704717</v>
      </c>
      <c r="K15" s="45">
        <f>I15/H15*100</f>
        <v>99.952509403004825</v>
      </c>
    </row>
    <row r="16" spans="2:13" x14ac:dyDescent="0.25">
      <c r="B16" s="26"/>
      <c r="C16" s="26"/>
      <c r="D16" s="26"/>
      <c r="E16" s="26"/>
      <c r="F16" s="26"/>
      <c r="G16" s="55"/>
      <c r="H16" s="64"/>
      <c r="I16" s="55"/>
      <c r="J16" s="69"/>
      <c r="K16" s="69"/>
    </row>
    <row r="17" spans="2:14" x14ac:dyDescent="0.25">
      <c r="B17" s="117" t="s">
        <v>6</v>
      </c>
      <c r="C17" s="118"/>
      <c r="D17" s="118"/>
      <c r="E17" s="118"/>
      <c r="F17" s="119"/>
      <c r="G17" s="55"/>
      <c r="H17" s="64"/>
      <c r="I17" s="55"/>
      <c r="J17" s="69"/>
      <c r="K17" s="69"/>
    </row>
    <row r="18" spans="2:14" x14ac:dyDescent="0.25">
      <c r="B18" s="120">
        <v>1</v>
      </c>
      <c r="C18" s="121"/>
      <c r="D18" s="121"/>
      <c r="E18" s="121"/>
      <c r="F18" s="122"/>
      <c r="G18" s="55"/>
      <c r="H18" s="64"/>
      <c r="I18" s="55"/>
      <c r="J18" s="69"/>
      <c r="K18" s="69"/>
    </row>
    <row r="19" spans="2:14" x14ac:dyDescent="0.25">
      <c r="B19" s="4"/>
      <c r="C19" s="4"/>
      <c r="D19" s="4"/>
      <c r="E19" s="4"/>
      <c r="F19" s="4" t="s">
        <v>19</v>
      </c>
      <c r="G19" s="45">
        <v>1701994.31</v>
      </c>
      <c r="H19" s="63">
        <v>1675653.46</v>
      </c>
      <c r="I19" s="45">
        <f>I20+I56</f>
        <v>1743817.2100000002</v>
      </c>
      <c r="J19" s="45">
        <f>I19/G19*100</f>
        <v>102.4572878859977</v>
      </c>
      <c r="K19" s="45">
        <f>I19/H19*100</f>
        <v>104.06789062459252</v>
      </c>
    </row>
    <row r="20" spans="2:14" x14ac:dyDescent="0.25">
      <c r="B20" s="4">
        <v>3</v>
      </c>
      <c r="C20" s="4"/>
      <c r="D20" s="4"/>
      <c r="E20" s="4"/>
      <c r="F20" s="4" t="s">
        <v>3</v>
      </c>
      <c r="G20" s="45">
        <v>1332789.23</v>
      </c>
      <c r="H20" s="54">
        <v>1562347.53</v>
      </c>
      <c r="I20" s="45">
        <f>I21+I25+I52+I53+I54+I55</f>
        <v>1629807.09</v>
      </c>
      <c r="J20" s="45">
        <f>I20/G20*100</f>
        <v>122.28543368406422</v>
      </c>
      <c r="K20" s="45">
        <f>I20/H20*100</f>
        <v>104.31783317761574</v>
      </c>
      <c r="M20" s="68"/>
      <c r="N20" s="68"/>
    </row>
    <row r="21" spans="2:14" s="57" customFormat="1" x14ac:dyDescent="0.25">
      <c r="B21" s="58"/>
      <c r="C21" s="58"/>
      <c r="D21" s="58"/>
      <c r="E21" s="58"/>
      <c r="F21" s="59" t="s">
        <v>99</v>
      </c>
      <c r="G21" s="60"/>
      <c r="H21" s="63">
        <v>1301391.99</v>
      </c>
      <c r="I21" s="63">
        <f>SUM(I22:I24)</f>
        <v>1389161.73</v>
      </c>
      <c r="J21" s="60"/>
      <c r="K21" s="60"/>
    </row>
    <row r="22" spans="2:14" x14ac:dyDescent="0.25">
      <c r="B22" s="4"/>
      <c r="C22" s="9">
        <v>31</v>
      </c>
      <c r="D22" s="9"/>
      <c r="E22" s="9">
        <v>31</v>
      </c>
      <c r="F22" s="9" t="s">
        <v>4</v>
      </c>
      <c r="G22" s="47">
        <v>1269416.03</v>
      </c>
      <c r="H22" s="71">
        <v>1234869</v>
      </c>
      <c r="I22" s="47">
        <f>1082265.77+36754.98+178573.95+24425.02+1830+4017</f>
        <v>1327866.72</v>
      </c>
      <c r="J22" s="45">
        <f>I22/G22*100</f>
        <v>104.60453378708318</v>
      </c>
      <c r="K22" s="45">
        <f>I22/H22*100</f>
        <v>107.53097858963176</v>
      </c>
    </row>
    <row r="23" spans="2:14" ht="15.75" customHeight="1" x14ac:dyDescent="0.25">
      <c r="B23" s="5"/>
      <c r="C23" s="6">
        <v>32</v>
      </c>
      <c r="D23" s="5"/>
      <c r="E23" s="5">
        <v>3212</v>
      </c>
      <c r="F23" s="5" t="s">
        <v>84</v>
      </c>
      <c r="G23" s="47">
        <v>59397.2</v>
      </c>
      <c r="H23" s="63">
        <v>62422.990000000005</v>
      </c>
      <c r="I23" s="47">
        <f>54534.57+2156.44</f>
        <v>56691.01</v>
      </c>
      <c r="J23" s="45">
        <f>I23/G23*100</f>
        <v>95.443909813930631</v>
      </c>
      <c r="K23" s="45">
        <f>I23/H23*100</f>
        <v>90.817517712624777</v>
      </c>
    </row>
    <row r="24" spans="2:14" ht="15.75" customHeight="1" x14ac:dyDescent="0.25">
      <c r="B24" s="5"/>
      <c r="C24" s="5"/>
      <c r="D24" s="5"/>
      <c r="E24" s="5">
        <v>3295</v>
      </c>
      <c r="F24" s="5" t="s">
        <v>83</v>
      </c>
      <c r="G24" s="47">
        <v>3976</v>
      </c>
      <c r="H24" s="63">
        <v>4100</v>
      </c>
      <c r="I24" s="47">
        <v>4604</v>
      </c>
      <c r="J24" s="45">
        <f>I24/G24*100</f>
        <v>115.79476861167002</v>
      </c>
      <c r="K24" s="45">
        <f>I24/H24*100</f>
        <v>112.29268292682929</v>
      </c>
    </row>
    <row r="25" spans="2:14" x14ac:dyDescent="0.25">
      <c r="B25" s="5"/>
      <c r="C25" s="5">
        <v>32</v>
      </c>
      <c r="D25" s="6"/>
      <c r="E25" s="6"/>
      <c r="F25" s="5" t="s">
        <v>9</v>
      </c>
      <c r="G25" s="41">
        <v>223139.87999999998</v>
      </c>
      <c r="H25" s="63">
        <v>260515.72999999998</v>
      </c>
      <c r="I25" s="63">
        <f>I26+I30+I37+I46</f>
        <v>240205.55</v>
      </c>
      <c r="J25" s="45">
        <f>I25/G25*100</f>
        <v>107.64796951580328</v>
      </c>
      <c r="K25" s="45">
        <f>I25/H25*100</f>
        <v>92.203856557913028</v>
      </c>
      <c r="N25" s="72"/>
    </row>
    <row r="26" spans="2:14" x14ac:dyDescent="0.25">
      <c r="B26" s="5"/>
      <c r="C26" s="5"/>
      <c r="D26" s="5">
        <v>321</v>
      </c>
      <c r="E26" s="5"/>
      <c r="F26" s="15" t="s">
        <v>13</v>
      </c>
      <c r="G26" s="41"/>
      <c r="H26" s="63">
        <v>5710.3799999999992</v>
      </c>
      <c r="I26" s="63">
        <f>SUM(I27:I29)</f>
        <v>4047.5499999999997</v>
      </c>
      <c r="J26" s="45"/>
      <c r="K26" s="45"/>
      <c r="N26" s="72"/>
    </row>
    <row r="27" spans="2:14" x14ac:dyDescent="0.25">
      <c r="B27" s="5"/>
      <c r="C27" s="15"/>
      <c r="D27" s="5"/>
      <c r="E27" s="5">
        <v>3211</v>
      </c>
      <c r="F27" s="20" t="s">
        <v>14</v>
      </c>
      <c r="G27" s="47">
        <v>2425.06</v>
      </c>
      <c r="H27" s="64">
        <v>3700.3199999999997</v>
      </c>
      <c r="I27" s="47">
        <f>2335.1+366</f>
        <v>2701.1</v>
      </c>
      <c r="J27" s="45">
        <f>I27/G27*100</f>
        <v>111.38281114694068</v>
      </c>
      <c r="K27" s="45">
        <f>I27/H27*100</f>
        <v>72.996389501448519</v>
      </c>
      <c r="N27" s="72"/>
    </row>
    <row r="28" spans="2:14" x14ac:dyDescent="0.25">
      <c r="B28" s="5"/>
      <c r="C28" s="15"/>
      <c r="D28" s="6"/>
      <c r="E28" s="5">
        <v>3213</v>
      </c>
      <c r="F28" s="5" t="s">
        <v>61</v>
      </c>
      <c r="G28" s="47">
        <v>450.12</v>
      </c>
      <c r="H28" s="64">
        <v>402.95</v>
      </c>
      <c r="I28" s="47">
        <v>402.95</v>
      </c>
      <c r="J28" s="45">
        <f>I28/G28*100</f>
        <v>89.52057229183329</v>
      </c>
      <c r="K28" s="45">
        <f>I28/H28*100</f>
        <v>100</v>
      </c>
    </row>
    <row r="29" spans="2:14" x14ac:dyDescent="0.25">
      <c r="B29" s="5"/>
      <c r="C29" s="15"/>
      <c r="D29" s="6"/>
      <c r="E29" s="5">
        <v>3214</v>
      </c>
      <c r="F29" s="5" t="s">
        <v>62</v>
      </c>
      <c r="G29" s="47">
        <v>956.83</v>
      </c>
      <c r="H29" s="64">
        <v>1607.1100000000001</v>
      </c>
      <c r="I29" s="47">
        <f>943.5</f>
        <v>943.5</v>
      </c>
      <c r="J29" s="45">
        <f>I29/G29*100</f>
        <v>98.606858062560747</v>
      </c>
      <c r="K29" s="45">
        <f>I29/H29*100</f>
        <v>58.70786691639028</v>
      </c>
    </row>
    <row r="30" spans="2:14" x14ac:dyDescent="0.25">
      <c r="B30" s="5"/>
      <c r="C30" s="5"/>
      <c r="D30" s="5">
        <v>322</v>
      </c>
      <c r="E30" s="6"/>
      <c r="F30" s="15" t="s">
        <v>63</v>
      </c>
      <c r="G30" s="41"/>
      <c r="H30" s="63">
        <v>79240.22</v>
      </c>
      <c r="I30" s="63">
        <f>SUM(I31:I36)</f>
        <v>74116.060000000012</v>
      </c>
      <c r="J30" s="45"/>
      <c r="K30" s="45"/>
    </row>
    <row r="31" spans="2:14" x14ac:dyDescent="0.25">
      <c r="B31" s="5"/>
      <c r="C31" s="5"/>
      <c r="D31" s="5"/>
      <c r="E31" s="5">
        <v>3221</v>
      </c>
      <c r="F31" s="5" t="s">
        <v>64</v>
      </c>
      <c r="G31" s="47">
        <v>8203.57</v>
      </c>
      <c r="H31" s="64">
        <v>5544.59</v>
      </c>
      <c r="I31" s="47">
        <f>3487.14+90.79</f>
        <v>3577.93</v>
      </c>
      <c r="J31" s="45">
        <f t="shared" ref="J31:J36" si="0">I31/G31*100</f>
        <v>43.614304504014719</v>
      </c>
      <c r="K31" s="45">
        <f t="shared" ref="K31:K36" si="1">I31/H31*100</f>
        <v>64.530109530190686</v>
      </c>
    </row>
    <row r="32" spans="2:14" x14ac:dyDescent="0.25">
      <c r="B32" s="5"/>
      <c r="C32" s="5"/>
      <c r="D32" s="5"/>
      <c r="E32" s="5">
        <v>3222</v>
      </c>
      <c r="F32" s="5" t="s">
        <v>65</v>
      </c>
      <c r="G32" s="47">
        <v>50172.69</v>
      </c>
      <c r="H32" s="62">
        <v>44807.100000000006</v>
      </c>
      <c r="I32" s="47">
        <f>1506.12+42492.41</f>
        <v>43998.530000000006</v>
      </c>
      <c r="J32" s="45">
        <f t="shared" si="0"/>
        <v>87.694181834779044</v>
      </c>
      <c r="K32" s="45">
        <f t="shared" si="1"/>
        <v>98.195442240180682</v>
      </c>
    </row>
    <row r="33" spans="2:11" x14ac:dyDescent="0.25">
      <c r="B33" s="5"/>
      <c r="C33" s="5"/>
      <c r="D33" s="5"/>
      <c r="E33" s="5">
        <v>3223</v>
      </c>
      <c r="F33" s="5" t="s">
        <v>66</v>
      </c>
      <c r="G33" s="47">
        <v>18486.62</v>
      </c>
      <c r="H33" s="64">
        <v>22865</v>
      </c>
      <c r="I33" s="47">
        <v>22865</v>
      </c>
      <c r="J33" s="45">
        <f t="shared" si="0"/>
        <v>123.68404824678608</v>
      </c>
      <c r="K33" s="45">
        <f t="shared" si="1"/>
        <v>100</v>
      </c>
    </row>
    <row r="34" spans="2:11" x14ac:dyDescent="0.25">
      <c r="B34" s="5"/>
      <c r="C34" s="5"/>
      <c r="D34" s="5"/>
      <c r="E34" s="5">
        <v>3224</v>
      </c>
      <c r="F34" s="5" t="s">
        <v>67</v>
      </c>
      <c r="G34" s="47">
        <v>1237.22</v>
      </c>
      <c r="H34" s="64">
        <v>2701.16</v>
      </c>
      <c r="I34" s="47">
        <f>1377.47+1301.99</f>
        <v>2679.46</v>
      </c>
      <c r="J34" s="45">
        <f t="shared" si="0"/>
        <v>216.57102213025979</v>
      </c>
      <c r="K34" s="45">
        <f t="shared" si="1"/>
        <v>99.196641442935629</v>
      </c>
    </row>
    <row r="35" spans="2:11" x14ac:dyDescent="0.25">
      <c r="B35" s="5"/>
      <c r="C35" s="5"/>
      <c r="D35" s="5"/>
      <c r="E35" s="6">
        <v>3225</v>
      </c>
      <c r="F35" s="5" t="s">
        <v>68</v>
      </c>
      <c r="G35" s="47">
        <v>1780.67</v>
      </c>
      <c r="H35" s="64">
        <v>3322.37</v>
      </c>
      <c r="I35" s="47">
        <v>995.14</v>
      </c>
      <c r="J35" s="45">
        <f t="shared" si="0"/>
        <v>55.885705942145371</v>
      </c>
      <c r="K35" s="45">
        <f t="shared" si="1"/>
        <v>29.952714477917873</v>
      </c>
    </row>
    <row r="36" spans="2:11" x14ac:dyDescent="0.25">
      <c r="B36" s="5"/>
      <c r="C36" s="5"/>
      <c r="D36" s="5"/>
      <c r="E36" s="6">
        <v>3227</v>
      </c>
      <c r="F36" s="5" t="s">
        <v>69</v>
      </c>
      <c r="G36" s="47">
        <v>0</v>
      </c>
      <c r="H36" s="64">
        <v>0</v>
      </c>
      <c r="I36" s="55">
        <v>0</v>
      </c>
      <c r="J36" s="45" t="e">
        <f t="shared" si="0"/>
        <v>#DIV/0!</v>
      </c>
      <c r="K36" s="45" t="e">
        <f t="shared" si="1"/>
        <v>#DIV/0!</v>
      </c>
    </row>
    <row r="37" spans="2:11" x14ac:dyDescent="0.25">
      <c r="B37" s="5"/>
      <c r="C37" s="5"/>
      <c r="D37" s="5">
        <v>323</v>
      </c>
      <c r="E37" s="6"/>
      <c r="F37" s="15" t="s">
        <v>70</v>
      </c>
      <c r="G37" s="41"/>
      <c r="H37" s="63">
        <v>155339.12999999998</v>
      </c>
      <c r="I37" s="63">
        <f>SUM(I38:I45)</f>
        <v>148770.93999999997</v>
      </c>
      <c r="J37" s="45"/>
      <c r="K37" s="45"/>
    </row>
    <row r="38" spans="2:11" x14ac:dyDescent="0.25">
      <c r="B38" s="5"/>
      <c r="C38" s="5"/>
      <c r="D38" s="5"/>
      <c r="E38" s="5">
        <v>3231</v>
      </c>
      <c r="F38" s="5" t="s">
        <v>71</v>
      </c>
      <c r="G38" s="47">
        <v>10373.200000000001</v>
      </c>
      <c r="H38" s="64">
        <v>4502.9799999999996</v>
      </c>
      <c r="I38" s="47">
        <v>3839.37</v>
      </c>
      <c r="J38" s="45">
        <f t="shared" ref="J38:J45" si="2">I38/G38*100</f>
        <v>37.012397331585234</v>
      </c>
      <c r="K38" s="45">
        <f t="shared" ref="K38:K45" si="3">I38/H38*100</f>
        <v>85.262870365846624</v>
      </c>
    </row>
    <row r="39" spans="2:11" x14ac:dyDescent="0.25">
      <c r="B39" s="5"/>
      <c r="C39" s="5"/>
      <c r="D39" s="5"/>
      <c r="E39" s="5">
        <v>3232</v>
      </c>
      <c r="F39" s="5" t="s">
        <v>72</v>
      </c>
      <c r="G39" s="47">
        <v>10912.49</v>
      </c>
      <c r="H39" s="64">
        <v>23336.87</v>
      </c>
      <c r="I39" s="47">
        <f>6476.66+12509.59+301.01</f>
        <v>19287.259999999998</v>
      </c>
      <c r="J39" s="45">
        <f t="shared" si="2"/>
        <v>176.74481259547545</v>
      </c>
      <c r="K39" s="45">
        <f t="shared" si="3"/>
        <v>82.647158766364129</v>
      </c>
    </row>
    <row r="40" spans="2:11" x14ac:dyDescent="0.25">
      <c r="B40" s="5"/>
      <c r="C40" s="5"/>
      <c r="D40" s="5"/>
      <c r="E40" s="5">
        <v>3234</v>
      </c>
      <c r="F40" s="5" t="s">
        <v>73</v>
      </c>
      <c r="G40" s="47">
        <v>4587.4799999999996</v>
      </c>
      <c r="H40" s="64">
        <v>5482.1299999999992</v>
      </c>
      <c r="I40" s="47">
        <f>4733.2+85.32+135.87</f>
        <v>4954.3899999999994</v>
      </c>
      <c r="J40" s="45">
        <f t="shared" si="2"/>
        <v>107.99807301612215</v>
      </c>
      <c r="K40" s="45">
        <f t="shared" si="3"/>
        <v>90.373449735777882</v>
      </c>
    </row>
    <row r="41" spans="2:11" x14ac:dyDescent="0.25">
      <c r="B41" s="5"/>
      <c r="C41" s="5"/>
      <c r="D41" s="5"/>
      <c r="E41" s="5">
        <v>3235</v>
      </c>
      <c r="F41" s="5" t="s">
        <v>74</v>
      </c>
      <c r="G41" s="47">
        <v>84777.33</v>
      </c>
      <c r="H41" s="64">
        <v>108821.65999999999</v>
      </c>
      <c r="I41" s="47">
        <f>107384.03+110.4</f>
        <v>107494.43</v>
      </c>
      <c r="J41" s="45">
        <f t="shared" si="2"/>
        <v>126.79619657755204</v>
      </c>
      <c r="K41" s="45">
        <f t="shared" si="3"/>
        <v>98.780362291845208</v>
      </c>
    </row>
    <row r="42" spans="2:11" x14ac:dyDescent="0.25">
      <c r="B42" s="5"/>
      <c r="C42" s="5"/>
      <c r="D42" s="5"/>
      <c r="E42" s="5">
        <v>3236</v>
      </c>
      <c r="F42" s="5" t="s">
        <v>75</v>
      </c>
      <c r="G42" s="47">
        <v>2043.8</v>
      </c>
      <c r="H42" s="64">
        <v>626.46</v>
      </c>
      <c r="I42" s="47">
        <v>626.46</v>
      </c>
      <c r="J42" s="45">
        <f t="shared" si="2"/>
        <v>30.651727174870341</v>
      </c>
      <c r="K42" s="45">
        <f t="shared" si="3"/>
        <v>100</v>
      </c>
    </row>
    <row r="43" spans="2:11" x14ac:dyDescent="0.25">
      <c r="B43" s="5"/>
      <c r="C43" s="5"/>
      <c r="D43" s="5"/>
      <c r="E43" s="5">
        <v>3237</v>
      </c>
      <c r="F43" s="5" t="s">
        <v>76</v>
      </c>
      <c r="G43" s="47">
        <v>1750</v>
      </c>
      <c r="H43" s="64">
        <v>8169</v>
      </c>
      <c r="I43" s="47">
        <f>1783.75+312.5+5250+822.75</f>
        <v>8169</v>
      </c>
      <c r="J43" s="45">
        <f t="shared" si="2"/>
        <v>466.8</v>
      </c>
      <c r="K43" s="45">
        <f t="shared" si="3"/>
        <v>100</v>
      </c>
    </row>
    <row r="44" spans="2:11" x14ac:dyDescent="0.25">
      <c r="B44" s="5"/>
      <c r="C44" s="5"/>
      <c r="D44" s="5"/>
      <c r="E44" s="5">
        <v>3238</v>
      </c>
      <c r="F44" s="5" t="s">
        <v>77</v>
      </c>
      <c r="G44" s="47">
        <v>2895.5</v>
      </c>
      <c r="H44" s="64">
        <v>4092.53</v>
      </c>
      <c r="I44" s="47">
        <v>4092.53</v>
      </c>
      <c r="J44" s="45">
        <f t="shared" si="2"/>
        <v>141.3410464513901</v>
      </c>
      <c r="K44" s="45">
        <f t="shared" si="3"/>
        <v>100</v>
      </c>
    </row>
    <row r="45" spans="2:11" x14ac:dyDescent="0.25">
      <c r="B45" s="5"/>
      <c r="C45" s="5"/>
      <c r="D45" s="5"/>
      <c r="E45" s="5">
        <v>3239</v>
      </c>
      <c r="F45" s="5" t="s">
        <v>85</v>
      </c>
      <c r="G45" s="47">
        <v>8430.9699999999993</v>
      </c>
      <c r="H45" s="64">
        <v>307.5</v>
      </c>
      <c r="I45" s="47">
        <f>307.5</f>
        <v>307.5</v>
      </c>
      <c r="J45" s="45">
        <f t="shared" si="2"/>
        <v>3.6472671590576176</v>
      </c>
      <c r="K45" s="45">
        <f t="shared" si="3"/>
        <v>100</v>
      </c>
    </row>
    <row r="46" spans="2:11" x14ac:dyDescent="0.25">
      <c r="B46" s="5"/>
      <c r="C46" s="5"/>
      <c r="D46" s="5">
        <v>329</v>
      </c>
      <c r="E46" s="6"/>
      <c r="F46" s="15" t="s">
        <v>78</v>
      </c>
      <c r="G46" s="41"/>
      <c r="H46" s="63">
        <v>20226</v>
      </c>
      <c r="I46" s="63">
        <f>SUM(I47:I51)</f>
        <v>13271</v>
      </c>
      <c r="J46" s="45"/>
      <c r="K46" s="45"/>
    </row>
    <row r="47" spans="2:11" x14ac:dyDescent="0.25">
      <c r="B47" s="5"/>
      <c r="C47" s="5"/>
      <c r="D47" s="5"/>
      <c r="E47" s="5">
        <v>3292</v>
      </c>
      <c r="F47" s="5" t="s">
        <v>79</v>
      </c>
      <c r="G47" s="47">
        <v>2038.71</v>
      </c>
      <c r="H47" s="64">
        <v>2597.83</v>
      </c>
      <c r="I47" s="47">
        <f>474.26+796.06</f>
        <v>1270.32</v>
      </c>
      <c r="J47" s="45">
        <f t="shared" ref="J47:J56" si="4">I47/G47*100</f>
        <v>62.309990140824347</v>
      </c>
      <c r="K47" s="45">
        <f t="shared" ref="K47:K56" si="5">I47/H47*100</f>
        <v>48.899273624525087</v>
      </c>
    </row>
    <row r="48" spans="2:11" x14ac:dyDescent="0.25">
      <c r="B48" s="5"/>
      <c r="C48" s="5"/>
      <c r="D48" s="5"/>
      <c r="E48" s="5">
        <v>3293</v>
      </c>
      <c r="F48" s="5" t="s">
        <v>80</v>
      </c>
      <c r="G48" s="47">
        <v>3182.11</v>
      </c>
      <c r="H48" s="64">
        <v>3020.9300000000003</v>
      </c>
      <c r="I48" s="47">
        <f>2357.32+658.61</f>
        <v>3015.9300000000003</v>
      </c>
      <c r="J48" s="45">
        <f t="shared" si="4"/>
        <v>94.777678961443826</v>
      </c>
      <c r="K48" s="45">
        <f t="shared" si="5"/>
        <v>99.834488055002936</v>
      </c>
    </row>
    <row r="49" spans="2:11" x14ac:dyDescent="0.25">
      <c r="B49" s="5"/>
      <c r="C49" s="5"/>
      <c r="D49" s="5"/>
      <c r="E49" s="5">
        <v>3294</v>
      </c>
      <c r="F49" s="5" t="s">
        <v>81</v>
      </c>
      <c r="G49" s="47">
        <v>133.09</v>
      </c>
      <c r="H49" s="64">
        <v>125</v>
      </c>
      <c r="I49" s="47">
        <v>125</v>
      </c>
      <c r="J49" s="45">
        <f t="shared" si="4"/>
        <v>93.921406566984743</v>
      </c>
      <c r="K49" s="45">
        <f t="shared" si="5"/>
        <v>100</v>
      </c>
    </row>
    <row r="50" spans="2:11" x14ac:dyDescent="0.25">
      <c r="B50" s="5"/>
      <c r="C50" s="5"/>
      <c r="D50" s="5"/>
      <c r="E50" s="5">
        <v>3296</v>
      </c>
      <c r="F50" s="5" t="s">
        <v>86</v>
      </c>
      <c r="G50" s="47">
        <v>0</v>
      </c>
      <c r="H50" s="64">
        <v>0</v>
      </c>
      <c r="I50" s="47">
        <v>0</v>
      </c>
      <c r="J50" s="45" t="e">
        <f t="shared" si="4"/>
        <v>#DIV/0!</v>
      </c>
      <c r="K50" s="45" t="e">
        <f t="shared" si="5"/>
        <v>#DIV/0!</v>
      </c>
    </row>
    <row r="51" spans="2:11" x14ac:dyDescent="0.25">
      <c r="B51" s="5"/>
      <c r="C51" s="5"/>
      <c r="D51" s="5"/>
      <c r="E51" s="5">
        <v>3299</v>
      </c>
      <c r="F51" s="5" t="s">
        <v>78</v>
      </c>
      <c r="G51" s="47">
        <v>8302.42</v>
      </c>
      <c r="H51" s="64">
        <v>14482.24</v>
      </c>
      <c r="I51" s="47">
        <f>1695.5+398.07+6391.69+374.49</f>
        <v>8859.75</v>
      </c>
      <c r="J51" s="45">
        <f t="shared" si="4"/>
        <v>106.71286203299761</v>
      </c>
      <c r="K51" s="45">
        <f t="shared" si="5"/>
        <v>61.176654992597832</v>
      </c>
    </row>
    <row r="52" spans="2:11" x14ac:dyDescent="0.25">
      <c r="B52" s="5"/>
      <c r="C52" s="5">
        <v>34</v>
      </c>
      <c r="D52" s="5">
        <v>343</v>
      </c>
      <c r="E52" s="6">
        <v>3413</v>
      </c>
      <c r="F52" s="15" t="s">
        <v>82</v>
      </c>
      <c r="G52" s="41">
        <v>16.59</v>
      </c>
      <c r="H52" s="63">
        <v>0</v>
      </c>
      <c r="I52" s="41">
        <v>0</v>
      </c>
      <c r="J52" s="45">
        <f t="shared" si="4"/>
        <v>0</v>
      </c>
      <c r="K52" s="45" t="e">
        <f t="shared" si="5"/>
        <v>#DIV/0!</v>
      </c>
    </row>
    <row r="53" spans="2:11" x14ac:dyDescent="0.25">
      <c r="B53" s="5"/>
      <c r="C53" s="5">
        <v>37</v>
      </c>
      <c r="D53" s="5">
        <v>372</v>
      </c>
      <c r="E53" s="5">
        <v>3721</v>
      </c>
      <c r="F53" s="15" t="s">
        <v>88</v>
      </c>
      <c r="G53" s="41">
        <v>0</v>
      </c>
      <c r="H53" s="63">
        <v>0</v>
      </c>
      <c r="I53" s="41">
        <v>0</v>
      </c>
      <c r="J53" s="45" t="e">
        <f t="shared" si="4"/>
        <v>#DIV/0!</v>
      </c>
      <c r="K53" s="45" t="e">
        <f t="shared" si="5"/>
        <v>#DIV/0!</v>
      </c>
    </row>
    <row r="54" spans="2:11" x14ac:dyDescent="0.25">
      <c r="B54" s="5"/>
      <c r="C54" s="5">
        <v>38</v>
      </c>
      <c r="D54" s="5">
        <v>381</v>
      </c>
      <c r="E54" s="5">
        <v>3811</v>
      </c>
      <c r="F54" s="15" t="s">
        <v>87</v>
      </c>
      <c r="G54" s="41">
        <v>0</v>
      </c>
      <c r="H54" s="63">
        <v>0</v>
      </c>
      <c r="I54" s="41">
        <v>0</v>
      </c>
      <c r="J54" s="45" t="e">
        <f t="shared" si="4"/>
        <v>#DIV/0!</v>
      </c>
      <c r="K54" s="45" t="e">
        <f t="shared" si="5"/>
        <v>#DIV/0!</v>
      </c>
    </row>
    <row r="55" spans="2:11" x14ac:dyDescent="0.25">
      <c r="B55" s="5"/>
      <c r="C55" s="5"/>
      <c r="D55" s="5"/>
      <c r="E55" s="5">
        <v>3812</v>
      </c>
      <c r="F55" s="15" t="s">
        <v>90</v>
      </c>
      <c r="G55" s="41">
        <v>458.59</v>
      </c>
      <c r="H55" s="63">
        <v>439.81</v>
      </c>
      <c r="I55" s="41">
        <v>439.81</v>
      </c>
      <c r="J55" s="45">
        <f t="shared" si="4"/>
        <v>95.904838744848348</v>
      </c>
      <c r="K55" s="45">
        <f t="shared" si="5"/>
        <v>100</v>
      </c>
    </row>
    <row r="56" spans="2:11" x14ac:dyDescent="0.25">
      <c r="B56" s="7">
        <v>4</v>
      </c>
      <c r="C56" s="8"/>
      <c r="D56" s="8"/>
      <c r="E56" s="8"/>
      <c r="F56" s="14" t="s">
        <v>5</v>
      </c>
      <c r="G56" s="46">
        <v>145590.01999999999</v>
      </c>
      <c r="H56" s="63">
        <v>113305.93000000001</v>
      </c>
      <c r="I56" s="46">
        <f>4874.25+41212.5+28608.94+20029.05+19285.38</f>
        <v>114010.12000000001</v>
      </c>
      <c r="J56" s="45">
        <f t="shared" si="4"/>
        <v>78.309021456278401</v>
      </c>
      <c r="K56" s="45">
        <f t="shared" si="5"/>
        <v>100.62149439133503</v>
      </c>
    </row>
    <row r="57" spans="2:11" x14ac:dyDescent="0.25">
      <c r="H57" s="61"/>
    </row>
  </sheetData>
  <mergeCells count="7">
    <mergeCell ref="B4:K4"/>
    <mergeCell ref="B2:K2"/>
    <mergeCell ref="B17:F17"/>
    <mergeCell ref="B18:F18"/>
    <mergeCell ref="B8:F8"/>
    <mergeCell ref="B9:F9"/>
    <mergeCell ref="B6:K6"/>
  </mergeCells>
  <pageMargins left="0.7" right="0.7" top="0.75" bottom="0.75" header="0.3" footer="0.3"/>
  <pageSetup paperSize="9" scale="57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K37"/>
  <sheetViews>
    <sheetView topLeftCell="B19" workbookViewId="0">
      <selection activeCell="E17" sqref="E17"/>
    </sheetView>
  </sheetViews>
  <sheetFormatPr defaultRowHeight="15" x14ac:dyDescent="0.25"/>
  <cols>
    <col min="2" max="2" width="37.7109375" customWidth="1"/>
    <col min="3" max="3" width="25.28515625" customWidth="1"/>
    <col min="4" max="4" width="25.28515625" style="61" customWidth="1"/>
    <col min="5" max="5" width="25.28515625" customWidth="1"/>
    <col min="6" max="7" width="15.7109375" customWidth="1"/>
    <col min="9" max="9" width="15.85546875" bestFit="1" customWidth="1"/>
    <col min="10" max="10" width="36.28515625" bestFit="1" customWidth="1"/>
  </cols>
  <sheetData>
    <row r="1" spans="2:10" ht="18" x14ac:dyDescent="0.25">
      <c r="B1" s="11"/>
      <c r="C1" s="11"/>
      <c r="D1" s="11"/>
      <c r="E1" s="3"/>
      <c r="F1" s="3"/>
      <c r="G1" s="3"/>
    </row>
    <row r="2" spans="2:10" ht="15.75" customHeight="1" x14ac:dyDescent="0.25">
      <c r="B2" s="74" t="s">
        <v>21</v>
      </c>
      <c r="C2" s="74"/>
      <c r="D2" s="74"/>
      <c r="E2" s="74"/>
      <c r="F2" s="74"/>
      <c r="G2" s="74"/>
    </row>
    <row r="3" spans="2:10" ht="18" x14ac:dyDescent="0.25">
      <c r="B3" s="27"/>
      <c r="C3" s="27"/>
      <c r="D3" s="27"/>
      <c r="E3" s="28"/>
      <c r="F3" s="28"/>
      <c r="G3" s="28"/>
    </row>
    <row r="4" spans="2:10" ht="31.5" customHeight="1" x14ac:dyDescent="0.25">
      <c r="B4" s="24" t="s">
        <v>6</v>
      </c>
      <c r="C4" s="39" t="s">
        <v>94</v>
      </c>
      <c r="D4" s="24" t="s">
        <v>96</v>
      </c>
      <c r="E4" s="39" t="s">
        <v>97</v>
      </c>
      <c r="F4" s="24" t="s">
        <v>10</v>
      </c>
      <c r="G4" s="24" t="s">
        <v>23</v>
      </c>
    </row>
    <row r="5" spans="2:10" s="19" customFormat="1" ht="11.25" x14ac:dyDescent="0.2">
      <c r="B5" s="25">
        <v>1</v>
      </c>
      <c r="C5" s="25">
        <v>2</v>
      </c>
      <c r="D5" s="25">
        <v>3</v>
      </c>
      <c r="E5" s="25">
        <v>4</v>
      </c>
      <c r="F5" s="38" t="s">
        <v>44</v>
      </c>
      <c r="G5" s="38" t="s">
        <v>45</v>
      </c>
    </row>
    <row r="6" spans="2:10" x14ac:dyDescent="0.25">
      <c r="B6" s="4" t="s">
        <v>20</v>
      </c>
      <c r="C6" s="41">
        <v>1701994.3100000003</v>
      </c>
      <c r="D6" s="65">
        <v>1675653.46</v>
      </c>
      <c r="E6" s="41">
        <f>E7+E13+E15+E17+E18+E19+E20+E21</f>
        <v>1781467.45</v>
      </c>
      <c r="F6" s="42">
        <f>E6/C6*100</f>
        <v>104.66941279022252</v>
      </c>
      <c r="G6" s="42">
        <f>E6/D6*100</f>
        <v>106.31478957468927</v>
      </c>
      <c r="I6" s="68"/>
    </row>
    <row r="7" spans="2:10" x14ac:dyDescent="0.25">
      <c r="B7" s="4" t="s">
        <v>18</v>
      </c>
      <c r="C7" s="41">
        <v>240543.51</v>
      </c>
      <c r="D7" s="63">
        <v>284919.56</v>
      </c>
      <c r="E7" s="41">
        <f>SUM(E8:E12)</f>
        <v>284784.25</v>
      </c>
      <c r="F7" s="42">
        <f>E7/C7*100</f>
        <v>118.391990704717</v>
      </c>
      <c r="G7" s="42">
        <f t="shared" ref="G7:G20" si="0">E7/D7*100</f>
        <v>99.952509403004825</v>
      </c>
    </row>
    <row r="8" spans="2:10" x14ac:dyDescent="0.25">
      <c r="B8" s="23" t="s">
        <v>17</v>
      </c>
      <c r="C8" s="47">
        <v>36127.910000000003</v>
      </c>
      <c r="D8" s="64">
        <v>59261.27</v>
      </c>
      <c r="E8" s="47">
        <v>59261.27</v>
      </c>
      <c r="F8" s="42">
        <f>E8/C8*100</f>
        <v>164.03182470284051</v>
      </c>
      <c r="G8" s="42">
        <f t="shared" si="0"/>
        <v>100</v>
      </c>
    </row>
    <row r="9" spans="2:10" x14ac:dyDescent="0.25">
      <c r="B9" s="22" t="s">
        <v>46</v>
      </c>
      <c r="C9" s="47">
        <v>19438.169999999998</v>
      </c>
      <c r="D9" s="64">
        <v>55896.89</v>
      </c>
      <c r="E9" s="47">
        <v>55896.89</v>
      </c>
      <c r="F9" s="42">
        <f>E9/C9*100</f>
        <v>287.56251231468809</v>
      </c>
      <c r="G9" s="42">
        <f t="shared" si="0"/>
        <v>100</v>
      </c>
    </row>
    <row r="10" spans="2:10" x14ac:dyDescent="0.25">
      <c r="B10" s="22" t="s">
        <v>47</v>
      </c>
      <c r="C10" s="47">
        <v>0</v>
      </c>
      <c r="D10" s="64">
        <v>0</v>
      </c>
      <c r="E10" s="47">
        <v>0</v>
      </c>
      <c r="F10" s="42"/>
      <c r="G10" s="42"/>
    </row>
    <row r="11" spans="2:10" x14ac:dyDescent="0.25">
      <c r="B11" s="21" t="s">
        <v>51</v>
      </c>
      <c r="C11" s="47">
        <v>184977.43</v>
      </c>
      <c r="D11" s="66">
        <v>169761.4</v>
      </c>
      <c r="E11" s="47">
        <f>169664.09-38</f>
        <v>169626.09</v>
      </c>
      <c r="F11" s="42">
        <f>E11/C11*100</f>
        <v>91.700965896217724</v>
      </c>
      <c r="G11" s="42">
        <f t="shared" si="0"/>
        <v>99.920294012655404</v>
      </c>
    </row>
    <row r="12" spans="2:10" x14ac:dyDescent="0.25">
      <c r="B12" s="21" t="s">
        <v>92</v>
      </c>
      <c r="C12" s="47">
        <v>0</v>
      </c>
      <c r="D12" s="66">
        <v>0</v>
      </c>
      <c r="E12" s="47">
        <v>0</v>
      </c>
      <c r="F12" s="42"/>
      <c r="G12" s="42"/>
    </row>
    <row r="13" spans="2:10" x14ac:dyDescent="0.25">
      <c r="B13" s="4" t="s">
        <v>16</v>
      </c>
      <c r="C13" s="41">
        <v>2682.76</v>
      </c>
      <c r="D13" s="65">
        <v>7432.4500000000007</v>
      </c>
      <c r="E13" s="41">
        <f>E14</f>
        <v>3376.26</v>
      </c>
      <c r="F13" s="42">
        <f t="shared" ref="F13:F25" si="1">E13/C13*100</f>
        <v>125.85024377879496</v>
      </c>
      <c r="G13" s="42">
        <f t="shared" si="0"/>
        <v>45.425936265968822</v>
      </c>
      <c r="I13" s="72"/>
    </row>
    <row r="14" spans="2:10" x14ac:dyDescent="0.25">
      <c r="B14" s="21" t="s">
        <v>15</v>
      </c>
      <c r="C14" s="47">
        <v>2682.76</v>
      </c>
      <c r="D14" s="66">
        <v>7432.4500000000007</v>
      </c>
      <c r="E14" s="47">
        <f>3376.26</f>
        <v>3376.26</v>
      </c>
      <c r="F14" s="42">
        <f t="shared" si="1"/>
        <v>125.85024377879496</v>
      </c>
      <c r="G14" s="42">
        <f t="shared" si="0"/>
        <v>45.425936265968822</v>
      </c>
      <c r="I14" s="68"/>
      <c r="J14" s="68"/>
    </row>
    <row r="15" spans="2:10" x14ac:dyDescent="0.25">
      <c r="B15" s="4" t="s">
        <v>48</v>
      </c>
      <c r="C15" s="41">
        <v>987.14</v>
      </c>
      <c r="D15" s="65">
        <v>24408.9</v>
      </c>
      <c r="E15" s="41">
        <f>E16+13519.23</f>
        <v>40942.75</v>
      </c>
      <c r="F15" s="42">
        <f t="shared" si="1"/>
        <v>4147.6133071296881</v>
      </c>
      <c r="G15" s="42">
        <f t="shared" si="0"/>
        <v>167.73697298936042</v>
      </c>
    </row>
    <row r="16" spans="2:10" x14ac:dyDescent="0.25">
      <c r="B16" s="21" t="s">
        <v>49</v>
      </c>
      <c r="C16" s="47">
        <v>987.14</v>
      </c>
      <c r="D16" s="66">
        <v>24408.9</v>
      </c>
      <c r="E16" s="47">
        <f>27423.52</f>
        <v>27423.52</v>
      </c>
      <c r="F16" s="42">
        <f t="shared" si="1"/>
        <v>2778.0780841623277</v>
      </c>
      <c r="G16" s="42">
        <f t="shared" si="0"/>
        <v>112.35049510629321</v>
      </c>
    </row>
    <row r="17" spans="2:11" x14ac:dyDescent="0.25">
      <c r="B17" s="40" t="s">
        <v>50</v>
      </c>
      <c r="C17" s="41">
        <v>15683.12</v>
      </c>
      <c r="D17" s="65">
        <v>10203.33</v>
      </c>
      <c r="E17" s="41">
        <v>16142.35</v>
      </c>
      <c r="F17" s="42">
        <f t="shared" si="1"/>
        <v>102.92818010701951</v>
      </c>
      <c r="G17" s="42">
        <f t="shared" si="0"/>
        <v>158.20668350430694</v>
      </c>
      <c r="I17" s="68"/>
    </row>
    <row r="18" spans="2:11" x14ac:dyDescent="0.25">
      <c r="B18" s="40" t="s">
        <v>52</v>
      </c>
      <c r="C18" s="50">
        <v>1431913.1</v>
      </c>
      <c r="D18" s="67">
        <v>1333301.6400000001</v>
      </c>
      <c r="E18" s="50">
        <f>3664+1356733.27+42637.37+420+19285.38+1234.35</f>
        <v>1423974.37</v>
      </c>
      <c r="F18" s="42">
        <f t="shared" si="1"/>
        <v>99.445585769136414</v>
      </c>
      <c r="G18" s="42">
        <f t="shared" si="0"/>
        <v>106.80061640065183</v>
      </c>
      <c r="I18" s="68"/>
      <c r="J18" s="68"/>
    </row>
    <row r="19" spans="2:11" x14ac:dyDescent="0.25">
      <c r="B19" s="40" t="s">
        <v>89</v>
      </c>
      <c r="C19" s="41">
        <v>5304.25</v>
      </c>
      <c r="D19" s="65">
        <v>2654.46</v>
      </c>
      <c r="E19" s="41">
        <f>1679</f>
        <v>1679</v>
      </c>
      <c r="F19" s="42">
        <f t="shared" si="1"/>
        <v>31.653862468775039</v>
      </c>
      <c r="G19" s="42">
        <f t="shared" si="0"/>
        <v>63.252036195685747</v>
      </c>
    </row>
    <row r="20" spans="2:11" x14ac:dyDescent="0.25">
      <c r="B20" s="40" t="s">
        <v>53</v>
      </c>
      <c r="C20" s="41">
        <v>4851.08</v>
      </c>
      <c r="D20" s="65">
        <v>10078.66</v>
      </c>
      <c r="E20" s="41">
        <v>10078.66</v>
      </c>
      <c r="F20" s="42">
        <f t="shared" si="1"/>
        <v>207.76115833999853</v>
      </c>
      <c r="G20" s="42">
        <f t="shared" si="0"/>
        <v>100</v>
      </c>
    </row>
    <row r="21" spans="2:11" x14ac:dyDescent="0.25">
      <c r="B21" s="4" t="s">
        <v>54</v>
      </c>
      <c r="C21" s="41">
        <v>29.35</v>
      </c>
      <c r="D21" s="65">
        <v>2654.46</v>
      </c>
      <c r="E21" s="41">
        <f>439.81+50</f>
        <v>489.81</v>
      </c>
      <c r="F21" s="42">
        <f t="shared" si="1"/>
        <v>1668.8586030664396</v>
      </c>
      <c r="G21" s="42">
        <v>0</v>
      </c>
    </row>
    <row r="22" spans="2:11" ht="15.75" customHeight="1" x14ac:dyDescent="0.25">
      <c r="B22" s="4" t="s">
        <v>19</v>
      </c>
      <c r="C22" s="41">
        <v>1701994.3100000003</v>
      </c>
      <c r="D22" s="65">
        <v>1675653.46</v>
      </c>
      <c r="E22" s="41">
        <f>E23+E29+E31+E33+E34+E35+E36+E37</f>
        <v>1743817.2099999997</v>
      </c>
      <c r="F22" s="42">
        <f t="shared" si="1"/>
        <v>102.45728788599766</v>
      </c>
      <c r="G22" s="42">
        <f t="shared" ref="G22:G27" si="2">E22/D22*100</f>
        <v>104.06789062459249</v>
      </c>
      <c r="I22" s="68"/>
    </row>
    <row r="23" spans="2:11" ht="15.75" customHeight="1" x14ac:dyDescent="0.25">
      <c r="B23" s="4" t="s">
        <v>18</v>
      </c>
      <c r="C23" s="41">
        <v>240543.51</v>
      </c>
      <c r="D23" s="63">
        <v>284919.56</v>
      </c>
      <c r="E23" s="41">
        <f>SUM(E24:E28)</f>
        <v>284784.25</v>
      </c>
      <c r="F23" s="42">
        <f t="shared" si="1"/>
        <v>118.391990704717</v>
      </c>
      <c r="G23" s="42">
        <f t="shared" si="2"/>
        <v>99.952509403004825</v>
      </c>
      <c r="I23" s="68"/>
      <c r="K23" s="68"/>
    </row>
    <row r="24" spans="2:11" x14ac:dyDescent="0.25">
      <c r="B24" s="23" t="s">
        <v>17</v>
      </c>
      <c r="C24" s="47">
        <v>36127.910000000003</v>
      </c>
      <c r="D24" s="64">
        <v>59261.27</v>
      </c>
      <c r="E24" s="47">
        <v>59261.27</v>
      </c>
      <c r="F24" s="42">
        <f t="shared" si="1"/>
        <v>164.03182470284051</v>
      </c>
      <c r="G24" s="42">
        <f t="shared" si="2"/>
        <v>100</v>
      </c>
    </row>
    <row r="25" spans="2:11" x14ac:dyDescent="0.25">
      <c r="B25" s="22" t="s">
        <v>46</v>
      </c>
      <c r="C25" s="47">
        <v>19438.169999999998</v>
      </c>
      <c r="D25" s="64">
        <v>55896.89</v>
      </c>
      <c r="E25" s="47">
        <v>55896.89</v>
      </c>
      <c r="F25" s="42">
        <f t="shared" si="1"/>
        <v>287.56251231468809</v>
      </c>
      <c r="G25" s="42">
        <f t="shared" si="2"/>
        <v>100</v>
      </c>
      <c r="K25" s="68"/>
    </row>
    <row r="26" spans="2:11" x14ac:dyDescent="0.25">
      <c r="B26" s="22" t="s">
        <v>47</v>
      </c>
      <c r="C26" s="47">
        <v>0</v>
      </c>
      <c r="D26" s="64">
        <v>0</v>
      </c>
      <c r="E26" s="47">
        <v>0</v>
      </c>
      <c r="F26" s="42"/>
      <c r="G26" s="42"/>
    </row>
    <row r="27" spans="2:11" x14ac:dyDescent="0.25">
      <c r="B27" s="21" t="s">
        <v>51</v>
      </c>
      <c r="C27" s="47">
        <v>184977.43</v>
      </c>
      <c r="D27" s="66">
        <v>169761.4</v>
      </c>
      <c r="E27" s="47">
        <f>166595.89-1224.19-8567.7+12509.59+312.5</f>
        <v>169626.09</v>
      </c>
      <c r="F27" s="42">
        <f>E27/C27*100</f>
        <v>91.700965896217724</v>
      </c>
      <c r="G27" s="42">
        <f t="shared" si="2"/>
        <v>99.920294012655404</v>
      </c>
    </row>
    <row r="28" spans="2:11" x14ac:dyDescent="0.25">
      <c r="B28" s="21" t="s">
        <v>92</v>
      </c>
      <c r="C28" s="47">
        <v>0</v>
      </c>
      <c r="D28" s="66">
        <v>0</v>
      </c>
      <c r="E28" s="47">
        <v>0</v>
      </c>
      <c r="F28" s="42"/>
      <c r="G28" s="42"/>
      <c r="I28" s="68"/>
    </row>
    <row r="29" spans="2:11" x14ac:dyDescent="0.25">
      <c r="B29" s="4" t="s">
        <v>16</v>
      </c>
      <c r="C29" s="41">
        <v>2682.76</v>
      </c>
      <c r="D29" s="65">
        <v>7432.4500000000007</v>
      </c>
      <c r="E29" s="41">
        <f>E30</f>
        <v>2260.5100000000002</v>
      </c>
      <c r="F29" s="42">
        <f t="shared" ref="F29:F37" si="3">E29/C29*100</f>
        <v>84.260612205340763</v>
      </c>
      <c r="G29" s="42">
        <f t="shared" ref="G29:G36" si="4">E29/D29*100</f>
        <v>30.414062657670083</v>
      </c>
      <c r="I29" s="68"/>
    </row>
    <row r="30" spans="2:11" x14ac:dyDescent="0.25">
      <c r="B30" s="21" t="s">
        <v>15</v>
      </c>
      <c r="C30" s="47">
        <v>2682.76</v>
      </c>
      <c r="D30" s="66">
        <v>7432.4500000000007</v>
      </c>
      <c r="E30" s="47">
        <f>366+90.79+135.87+253.9+658.61+755.34</f>
        <v>2260.5100000000002</v>
      </c>
      <c r="F30" s="42">
        <f t="shared" si="3"/>
        <v>84.260612205340763</v>
      </c>
      <c r="G30" s="42">
        <f t="shared" si="4"/>
        <v>30.414062657670083</v>
      </c>
      <c r="I30" s="68"/>
    </row>
    <row r="31" spans="2:11" x14ac:dyDescent="0.25">
      <c r="B31" s="4" t="s">
        <v>48</v>
      </c>
      <c r="C31" s="41">
        <v>987.14</v>
      </c>
      <c r="D31" s="65">
        <v>24408.9</v>
      </c>
      <c r="E31" s="41">
        <f>E32</f>
        <v>23396.26</v>
      </c>
      <c r="F31" s="42">
        <f t="shared" si="3"/>
        <v>2370.1055574690517</v>
      </c>
      <c r="G31" s="42">
        <f t="shared" si="4"/>
        <v>95.85134930291818</v>
      </c>
      <c r="I31" s="68"/>
    </row>
    <row r="32" spans="2:11" x14ac:dyDescent="0.25">
      <c r="B32" s="21" t="s">
        <v>49</v>
      </c>
      <c r="C32" s="47">
        <v>987.14</v>
      </c>
      <c r="D32" s="66">
        <v>24408.9</v>
      </c>
      <c r="E32" s="47">
        <v>23396.26</v>
      </c>
      <c r="F32" s="42">
        <f t="shared" si="3"/>
        <v>2370.1055574690517</v>
      </c>
      <c r="G32" s="42">
        <f t="shared" si="4"/>
        <v>95.85134930291818</v>
      </c>
      <c r="I32" s="68"/>
    </row>
    <row r="33" spans="2:9" x14ac:dyDescent="0.25">
      <c r="B33" s="40" t="s">
        <v>50</v>
      </c>
      <c r="C33" s="41">
        <v>15683.12</v>
      </c>
      <c r="D33" s="65">
        <v>10203.33</v>
      </c>
      <c r="E33" s="41">
        <f>542.16+383.25</f>
        <v>925.41</v>
      </c>
      <c r="F33" s="42">
        <f t="shared" si="3"/>
        <v>5.9006753758180768</v>
      </c>
      <c r="G33" s="42">
        <f t="shared" si="4"/>
        <v>9.0696860730761433</v>
      </c>
      <c r="I33" s="68"/>
    </row>
    <row r="34" spans="2:9" x14ac:dyDescent="0.25">
      <c r="B34" s="40" t="s">
        <v>52</v>
      </c>
      <c r="C34" s="50">
        <v>1431913.1</v>
      </c>
      <c r="D34" s="67">
        <v>1333301.6400000001</v>
      </c>
      <c r="E34" s="50">
        <f>1356733.27+458+19285.38+42492.41+439.81+1234.35</f>
        <v>1420643.22</v>
      </c>
      <c r="F34" s="42">
        <f t="shared" si="3"/>
        <v>99.212949445046618</v>
      </c>
      <c r="G34" s="42">
        <f t="shared" si="4"/>
        <v>106.550774211903</v>
      </c>
      <c r="I34" s="68"/>
    </row>
    <row r="35" spans="2:9" x14ac:dyDescent="0.25">
      <c r="B35" s="40" t="s">
        <v>89</v>
      </c>
      <c r="C35" s="41">
        <v>5304.25</v>
      </c>
      <c r="D35" s="65">
        <v>2654.46</v>
      </c>
      <c r="E35" s="41">
        <v>1679</v>
      </c>
      <c r="F35" s="42">
        <f t="shared" si="3"/>
        <v>31.653862468775039</v>
      </c>
      <c r="G35" s="42">
        <f t="shared" si="4"/>
        <v>63.252036195685747</v>
      </c>
      <c r="I35" s="68"/>
    </row>
    <row r="36" spans="2:9" x14ac:dyDescent="0.25">
      <c r="B36" s="40" t="s">
        <v>53</v>
      </c>
      <c r="C36" s="41">
        <v>4851.08</v>
      </c>
      <c r="D36" s="65">
        <v>10078.66</v>
      </c>
      <c r="E36" s="41">
        <v>10078.66</v>
      </c>
      <c r="F36" s="42">
        <f t="shared" si="3"/>
        <v>207.76115833999853</v>
      </c>
      <c r="G36" s="42">
        <f t="shared" si="4"/>
        <v>100</v>
      </c>
    </row>
    <row r="37" spans="2:9" x14ac:dyDescent="0.25">
      <c r="B37" s="4" t="s">
        <v>54</v>
      </c>
      <c r="C37" s="41">
        <v>29.35</v>
      </c>
      <c r="D37" s="65">
        <v>2654.46</v>
      </c>
      <c r="E37" s="41">
        <v>49.9</v>
      </c>
      <c r="F37" s="42">
        <f t="shared" si="3"/>
        <v>170.01703577512774</v>
      </c>
      <c r="G37" s="42">
        <v>0</v>
      </c>
    </row>
  </sheetData>
  <mergeCells count="1">
    <mergeCell ref="B2:G2"/>
  </mergeCells>
  <pageMargins left="0.7" right="0.7" top="0.75" bottom="0.75" header="0.3" footer="0.3"/>
  <pageSetup paperSize="9" scale="8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G13"/>
  <sheetViews>
    <sheetView workbookViewId="0">
      <selection activeCell="G6" sqref="G6"/>
    </sheetView>
  </sheetViews>
  <sheetFormatPr defaultRowHeight="15" x14ac:dyDescent="0.25"/>
  <cols>
    <col min="2" max="2" width="37.7109375" customWidth="1"/>
    <col min="3" max="5" width="25.28515625" customWidth="1"/>
    <col min="6" max="7" width="15.7109375" customWidth="1"/>
  </cols>
  <sheetData>
    <row r="1" spans="2:7" ht="18" x14ac:dyDescent="0.25">
      <c r="B1" s="11"/>
      <c r="C1" s="11"/>
      <c r="D1" s="11"/>
      <c r="E1" s="3"/>
      <c r="F1" s="3"/>
      <c r="G1" s="3"/>
    </row>
    <row r="2" spans="2:7" ht="15.75" customHeight="1" x14ac:dyDescent="0.25">
      <c r="B2" s="74" t="s">
        <v>22</v>
      </c>
      <c r="C2" s="74"/>
      <c r="D2" s="74"/>
      <c r="E2" s="74"/>
      <c r="F2" s="74"/>
      <c r="G2" s="74"/>
    </row>
    <row r="3" spans="2:7" ht="18" x14ac:dyDescent="0.25">
      <c r="B3" s="27"/>
      <c r="C3" s="27"/>
      <c r="D3" s="27"/>
      <c r="E3" s="28"/>
      <c r="F3" s="28"/>
      <c r="G3" s="28"/>
    </row>
    <row r="4" spans="2:7" ht="31.5" customHeight="1" x14ac:dyDescent="0.25">
      <c r="B4" s="24" t="s">
        <v>6</v>
      </c>
      <c r="C4" s="39" t="s">
        <v>94</v>
      </c>
      <c r="D4" s="24" t="s">
        <v>96</v>
      </c>
      <c r="E4" s="39" t="s">
        <v>97</v>
      </c>
      <c r="F4" s="24" t="s">
        <v>10</v>
      </c>
      <c r="G4" s="24" t="s">
        <v>23</v>
      </c>
    </row>
    <row r="5" spans="2:7" s="19" customFormat="1" ht="11.25" x14ac:dyDescent="0.2">
      <c r="B5" s="25">
        <v>1</v>
      </c>
      <c r="C5" s="25">
        <v>2</v>
      </c>
      <c r="D5" s="25">
        <v>3</v>
      </c>
      <c r="E5" s="25">
        <v>4</v>
      </c>
      <c r="F5" s="38" t="s">
        <v>44</v>
      </c>
      <c r="G5" s="38" t="s">
        <v>45</v>
      </c>
    </row>
    <row r="6" spans="2:7" ht="15.75" customHeight="1" x14ac:dyDescent="0.25">
      <c r="B6" s="4" t="s">
        <v>7</v>
      </c>
      <c r="C6" s="43">
        <v>1685921.48</v>
      </c>
      <c r="D6" s="51">
        <v>1675653.46</v>
      </c>
      <c r="E6" s="51">
        <v>1743817.2100000002</v>
      </c>
      <c r="F6" s="42">
        <f>E6/C6*100</f>
        <v>103.43407036963551</v>
      </c>
      <c r="G6" s="42">
        <f>E6/D6*100</f>
        <v>104.06789062459252</v>
      </c>
    </row>
    <row r="7" spans="2:7" ht="15.75" customHeight="1" x14ac:dyDescent="0.25">
      <c r="B7" s="4" t="s">
        <v>55</v>
      </c>
      <c r="C7" s="43">
        <v>1685921.48</v>
      </c>
      <c r="D7" s="51">
        <v>1675653.46</v>
      </c>
      <c r="E7" s="51">
        <v>1743817.2100000002</v>
      </c>
      <c r="F7" s="42">
        <f t="shared" ref="F7:F10" si="0">E7/C7*100</f>
        <v>103.43407036963551</v>
      </c>
      <c r="G7" s="42">
        <f t="shared" ref="G7:G10" si="1">E7/D7*100</f>
        <v>104.06789062459252</v>
      </c>
    </row>
    <row r="8" spans="2:7" x14ac:dyDescent="0.25">
      <c r="B8" s="4" t="s">
        <v>56</v>
      </c>
      <c r="C8" s="43">
        <v>1685921.48</v>
      </c>
      <c r="D8" s="51">
        <v>1675653.46</v>
      </c>
      <c r="E8" s="51">
        <v>1743817.2100000002</v>
      </c>
      <c r="F8" s="42">
        <f t="shared" si="0"/>
        <v>103.43407036963551</v>
      </c>
      <c r="G8" s="42">
        <f t="shared" si="1"/>
        <v>104.06789062459252</v>
      </c>
    </row>
    <row r="9" spans="2:7" x14ac:dyDescent="0.25">
      <c r="B9" s="21" t="s">
        <v>57</v>
      </c>
      <c r="C9" s="44">
        <v>1644850.88</v>
      </c>
      <c r="D9" s="44">
        <v>1634832.9984241286</v>
      </c>
      <c r="E9" s="44">
        <v>1701336.2166947685</v>
      </c>
      <c r="F9" s="42">
        <f t="shared" si="0"/>
        <v>103.43407036963551</v>
      </c>
      <c r="G9" s="42">
        <f t="shared" si="1"/>
        <v>104.06789062459252</v>
      </c>
    </row>
    <row r="10" spans="2:7" x14ac:dyDescent="0.25">
      <c r="B10" s="21" t="s">
        <v>58</v>
      </c>
      <c r="C10" s="44">
        <v>41070.6</v>
      </c>
      <c r="D10" s="44">
        <v>40820.461575871253</v>
      </c>
      <c r="E10" s="44">
        <v>42480.99330523151</v>
      </c>
      <c r="F10" s="42">
        <f t="shared" si="0"/>
        <v>103.43407036963548</v>
      </c>
      <c r="G10" s="42">
        <f t="shared" si="1"/>
        <v>104.06789062459252</v>
      </c>
    </row>
    <row r="12" spans="2:7" x14ac:dyDescent="0.25">
      <c r="C12" s="70"/>
      <c r="D12" s="61"/>
    </row>
    <row r="13" spans="2:7" x14ac:dyDescent="0.25">
      <c r="D13" s="61"/>
    </row>
  </sheetData>
  <mergeCells count="1">
    <mergeCell ref="B2:G2"/>
  </mergeCells>
  <conditionalFormatting sqref="C6:C8">
    <cfRule type="cellIs" dxfId="6" priority="7" operator="lessThan">
      <formula>-0.001</formula>
    </cfRule>
  </conditionalFormatting>
  <conditionalFormatting sqref="C10">
    <cfRule type="cellIs" dxfId="5" priority="6" operator="lessThan">
      <formula>-0.001</formula>
    </cfRule>
  </conditionalFormatting>
  <conditionalFormatting sqref="C9">
    <cfRule type="cellIs" dxfId="4" priority="5" operator="lessThan">
      <formula>-0.001</formula>
    </cfRule>
  </conditionalFormatting>
  <conditionalFormatting sqref="D9">
    <cfRule type="cellIs" dxfId="3" priority="4" operator="lessThan">
      <formula>-0.001</formula>
    </cfRule>
  </conditionalFormatting>
  <conditionalFormatting sqref="D10">
    <cfRule type="cellIs" dxfId="2" priority="3" operator="lessThan">
      <formula>-0.001</formula>
    </cfRule>
  </conditionalFormatting>
  <conditionalFormatting sqref="E9">
    <cfRule type="cellIs" dxfId="1" priority="2" operator="lessThan">
      <formula>-0.001</formula>
    </cfRule>
  </conditionalFormatting>
  <conditionalFormatting sqref="E10">
    <cfRule type="cellIs" dxfId="0" priority="1" operator="lessThan">
      <formula>-0.001</formula>
    </cfRule>
  </conditionalFormatting>
  <pageMargins left="0.7" right="0.7" top="0.75" bottom="0.75" header="0.3" footer="0.3"/>
  <pageSetup paperSize="9"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4</vt:i4>
      </vt:variant>
    </vt:vector>
  </HeadingPairs>
  <TitlesOfParts>
    <vt:vector size="4" baseType="lpstr">
      <vt:lpstr>SAŽETAK</vt:lpstr>
      <vt:lpstr> Račun prihoda i rashoda</vt:lpstr>
      <vt:lpstr>Rashodi i prihodi prema izvoru</vt:lpstr>
      <vt:lpstr>Rashodi prema funkcijskoj k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Marija Lacković</dc:creator>
  <cp:lastModifiedBy>RACUNOVODSTVO</cp:lastModifiedBy>
  <cp:lastPrinted>2025-03-18T08:57:15Z</cp:lastPrinted>
  <dcterms:created xsi:type="dcterms:W3CDTF">2022-08-12T12:51:27Z</dcterms:created>
  <dcterms:modified xsi:type="dcterms:W3CDTF">2026-02-19T12:20:49Z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Tablica ogledni format izvještaja o izvršenju proračuna JLP(R)S.xlsx</vt:lpwstr>
  </property>
</Properties>
</file>