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10" tabRatio="714" activeTab="4"/>
  </bookViews>
  <sheets>
    <sheet name="SAŽETAK" sheetId="1" r:id="rId1"/>
    <sheet name=" Račun prihoda i rashoda" sheetId="3" r:id="rId2"/>
    <sheet name="Rashodi i prihodi prema izvoru" sheetId="8" r:id="rId3"/>
    <sheet name="Rashodi prema funkc kl" sheetId="9" r:id="rId4"/>
    <sheet name="Rashodi posebni dio" sheetId="10" r:id="rId5"/>
  </sheets>
  <externalReferences>
    <externalReference r:id="rId6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6" i="10" l="1"/>
  <c r="F147" i="10"/>
  <c r="F169" i="10"/>
  <c r="F170" i="10"/>
  <c r="F155" i="10"/>
  <c r="F156" i="10"/>
  <c r="F148" i="10"/>
  <c r="F149" i="10"/>
  <c r="F130" i="10"/>
  <c r="F131" i="10"/>
  <c r="F132" i="10"/>
  <c r="F35" i="10"/>
  <c r="F74" i="10"/>
  <c r="F75" i="10"/>
  <c r="F65" i="10"/>
  <c r="F66" i="10"/>
  <c r="G66" i="10" s="1"/>
  <c r="F51" i="10"/>
  <c r="F52" i="10"/>
  <c r="F43" i="10"/>
  <c r="F44" i="10"/>
  <c r="F36" i="10"/>
  <c r="F41" i="10"/>
  <c r="F200" i="10"/>
  <c r="F201" i="10"/>
  <c r="F206" i="10"/>
  <c r="F23" i="10"/>
  <c r="F24" i="10"/>
  <c r="F25" i="10"/>
  <c r="F185" i="10"/>
  <c r="F186" i="10"/>
  <c r="F187" i="10"/>
  <c r="F7" i="10"/>
  <c r="G7" i="10" s="1"/>
  <c r="F13" i="10"/>
  <c r="F8" i="10"/>
  <c r="F9" i="10"/>
  <c r="G216" i="10"/>
  <c r="G8" i="10"/>
  <c r="G9" i="10"/>
  <c r="G11" i="10"/>
  <c r="G1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D7" i="9"/>
  <c r="E7" i="9"/>
  <c r="C7" i="9"/>
  <c r="G9" i="9"/>
  <c r="E216" i="10"/>
  <c r="G8" i="9" l="1"/>
  <c r="E6" i="9"/>
  <c r="D6" i="9"/>
  <c r="C6" i="9"/>
  <c r="E4" i="9"/>
  <c r="D4" i="9"/>
  <c r="C4" i="9"/>
  <c r="G6" i="9" l="1"/>
  <c r="F6" i="9"/>
  <c r="F7" i="9"/>
  <c r="G7" i="9"/>
  <c r="F8" i="9"/>
  <c r="G11" i="8"/>
  <c r="G13" i="8"/>
  <c r="G14" i="8"/>
  <c r="G15" i="8"/>
  <c r="G16" i="8"/>
  <c r="G17" i="8"/>
  <c r="G18" i="8"/>
  <c r="G19" i="8"/>
  <c r="G21" i="8"/>
  <c r="G27" i="8"/>
  <c r="G30" i="8"/>
  <c r="G32" i="8"/>
  <c r="G33" i="8"/>
  <c r="G34" i="8"/>
  <c r="G35" i="8"/>
  <c r="G37" i="8"/>
  <c r="F8" i="8"/>
  <c r="F11" i="8"/>
  <c r="F13" i="8"/>
  <c r="F14" i="8"/>
  <c r="F15" i="8"/>
  <c r="F16" i="8"/>
  <c r="F19" i="8"/>
  <c r="F21" i="8"/>
  <c r="F24" i="8"/>
  <c r="F25" i="8"/>
  <c r="F27" i="8"/>
  <c r="F32" i="8"/>
  <c r="E22" i="8"/>
  <c r="K23" i="3"/>
  <c r="K24" i="3"/>
  <c r="K27" i="3"/>
  <c r="K28" i="3"/>
  <c r="K29" i="3"/>
  <c r="K31" i="3"/>
  <c r="K32" i="3"/>
  <c r="K33" i="3"/>
  <c r="K34" i="3"/>
  <c r="K35" i="3"/>
  <c r="K36" i="3"/>
  <c r="K38" i="3"/>
  <c r="K39" i="3"/>
  <c r="K40" i="3"/>
  <c r="K41" i="3"/>
  <c r="K42" i="3"/>
  <c r="K44" i="3"/>
  <c r="K45" i="3"/>
  <c r="K47" i="3"/>
  <c r="K48" i="3"/>
  <c r="K49" i="3"/>
  <c r="K51" i="3"/>
  <c r="K52" i="3"/>
  <c r="K56" i="3"/>
  <c r="J24" i="3"/>
  <c r="J28" i="3"/>
  <c r="J29" i="3"/>
  <c r="J31" i="3"/>
  <c r="J33" i="3"/>
  <c r="J34" i="3"/>
  <c r="J35" i="3"/>
  <c r="J38" i="3"/>
  <c r="J42" i="3"/>
  <c r="J44" i="3"/>
  <c r="J45" i="3"/>
  <c r="J49" i="3"/>
  <c r="J50" i="3"/>
  <c r="J53" i="3"/>
  <c r="J56" i="3"/>
  <c r="K12" i="3"/>
  <c r="K13" i="3"/>
  <c r="K14" i="3"/>
  <c r="K15" i="3"/>
  <c r="J12" i="3"/>
  <c r="J13" i="3"/>
  <c r="J14" i="3"/>
  <c r="J15" i="3"/>
  <c r="I11" i="3"/>
  <c r="I12" i="1"/>
  <c r="I9" i="1"/>
  <c r="I15" i="1" s="1"/>
  <c r="I24" i="1" s="1"/>
  <c r="D22" i="8"/>
  <c r="D6" i="8"/>
  <c r="C37" i="8"/>
  <c r="F37" i="8" s="1"/>
  <c r="C35" i="8"/>
  <c r="F35" i="8" s="1"/>
  <c r="C34" i="8"/>
  <c r="F34" i="8" s="1"/>
  <c r="C33" i="8"/>
  <c r="F33" i="8" s="1"/>
  <c r="C32" i="8"/>
  <c r="C31" i="8"/>
  <c r="C30" i="8"/>
  <c r="F30" i="8" s="1"/>
  <c r="C27" i="8"/>
  <c r="C25" i="8"/>
  <c r="C24" i="8"/>
  <c r="C23" i="8"/>
  <c r="C18" i="8"/>
  <c r="F18" i="8" s="1"/>
  <c r="C9" i="8"/>
  <c r="F9" i="8" s="1"/>
  <c r="C7" i="8"/>
  <c r="C6" i="8" s="1"/>
  <c r="G22" i="8" l="1"/>
  <c r="C29" i="8"/>
  <c r="C22" i="8"/>
  <c r="F22" i="8" s="1"/>
  <c r="I26" i="3"/>
  <c r="H37" i="3"/>
  <c r="G51" i="3"/>
  <c r="J51" i="3" s="1"/>
  <c r="G48" i="3"/>
  <c r="J48" i="3" s="1"/>
  <c r="G47" i="3"/>
  <c r="J47" i="3" s="1"/>
  <c r="G43" i="3"/>
  <c r="J43" i="3" s="1"/>
  <c r="G41" i="3"/>
  <c r="J41" i="3" s="1"/>
  <c r="G40" i="3"/>
  <c r="J40" i="3" s="1"/>
  <c r="G39" i="3"/>
  <c r="J39" i="3" s="1"/>
  <c r="G32" i="3"/>
  <c r="J32" i="3" s="1"/>
  <c r="G23" i="3"/>
  <c r="J23" i="3" s="1"/>
  <c r="G22" i="3"/>
  <c r="J22" i="3" s="1"/>
  <c r="G11" i="3"/>
  <c r="J11" i="3" s="1"/>
  <c r="H12" i="1" l="1"/>
  <c r="G15" i="1" l="1"/>
  <c r="H15" i="1" l="1"/>
  <c r="K15" i="1" l="1"/>
  <c r="J15" i="1"/>
  <c r="G27" i="3"/>
  <c r="E31" i="8"/>
  <c r="E29" i="8"/>
  <c r="E23" i="8"/>
  <c r="F23" i="8" s="1"/>
  <c r="G31" i="8" l="1"/>
  <c r="F31" i="8"/>
  <c r="F29" i="8"/>
  <c r="G29" i="8"/>
  <c r="J27" i="3"/>
  <c r="G26" i="3"/>
  <c r="G46" i="3"/>
  <c r="G37" i="3"/>
  <c r="G30" i="3"/>
  <c r="G21" i="3"/>
  <c r="G25" i="3" l="1"/>
  <c r="G20" i="3" s="1"/>
  <c r="G19" i="3" s="1"/>
  <c r="J26" i="3"/>
  <c r="E7" i="8"/>
  <c r="I46" i="3"/>
  <c r="I37" i="3"/>
  <c r="I30" i="3"/>
  <c r="I21" i="3"/>
  <c r="K21" i="3" l="1"/>
  <c r="J21" i="3"/>
  <c r="J30" i="3"/>
  <c r="K37" i="3"/>
  <c r="J37" i="3"/>
  <c r="I25" i="3"/>
  <c r="J46" i="3"/>
  <c r="K46" i="3"/>
  <c r="E6" i="8"/>
  <c r="F7" i="8"/>
  <c r="I19" i="3"/>
  <c r="H46" i="3"/>
  <c r="H30" i="3"/>
  <c r="K30" i="3" s="1"/>
  <c r="H26" i="3"/>
  <c r="H11" i="3"/>
  <c r="K11" i="3" s="1"/>
  <c r="G6" i="8" l="1"/>
  <c r="F6" i="8"/>
  <c r="J19" i="3"/>
  <c r="I20" i="3"/>
  <c r="J25" i="3"/>
  <c r="H25" i="3"/>
  <c r="H20" i="3" s="1"/>
  <c r="H19" i="3" s="1"/>
  <c r="K19" i="3" s="1"/>
  <c r="K26" i="3"/>
  <c r="K10" i="1"/>
  <c r="K12" i="1"/>
  <c r="K13" i="1"/>
  <c r="K14" i="1"/>
  <c r="K9" i="1"/>
  <c r="J10" i="1"/>
  <c r="J12" i="1"/>
  <c r="J13" i="1"/>
  <c r="J14" i="1"/>
  <c r="J9" i="1"/>
  <c r="K25" i="3" l="1"/>
  <c r="K20" i="3"/>
  <c r="J20" i="3"/>
</calcChain>
</file>

<file path=xl/sharedStrings.xml><?xml version="1.0" encoding="utf-8"?>
<sst xmlns="http://schemas.openxmlformats.org/spreadsheetml/2006/main" count="459" uniqueCount="171">
  <si>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</si>
  <si>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</si>
  <si>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</si>
  <si>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</si>
  <si>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</si>
  <si>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</si>
  <si>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</si>
  <si>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I. OPĆI DIO</t>
  </si>
  <si>
    <t>Materijalni rashodi</t>
  </si>
  <si>
    <t>INDEKS</t>
  </si>
  <si>
    <t xml:space="preserve">IZVJEŠTAJ O PRIHODIMA I RASHODIMA PREMA EKONOMSKOJ KLASIFIKACIJI </t>
  </si>
  <si>
    <t>Pomoći iz inozemstva i od subjekata unutar općeg proračuna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</si>
  <si>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</si>
  <si>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</si>
  <si>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</si>
  <si>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</si>
  <si>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</si>
  <si>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</si>
  <si>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</si>
  <si>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</si>
  <si>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</si>
  <si>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</si>
  <si>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</si>
  <si>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</si>
  <si>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</si>
  <si>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</si>
  <si>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</si>
  <si>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</si>
  <si>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</si>
  <si>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</si>
  <si>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</si>
  <si>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PRENESENI VIŠAK/MANJAK IZ PRETHODNE GODINE</t>
  </si>
  <si>
    <t xml:space="preserve">RAČUN PRIHODA I RASHODA </t>
  </si>
  <si>
    <t>SAŽETAK RAČUNA FINANCIRANJA</t>
  </si>
  <si>
    <t>RAZLIKA - VIŠAK MANJAK</t>
  </si>
  <si>
    <t>PRIJENOS VIŠKA/MANJKA U SLJEDEĆE RAZDOBLJE</t>
  </si>
  <si>
    <t>SAŽETAK RAČUNA PRIHODA I RASHODA</t>
  </si>
  <si>
    <t>5=4/2*100</t>
  </si>
  <si>
    <t>6=4/3*100</t>
  </si>
  <si>
    <t>12 Višak/manjak prihoda- ZŽ</t>
  </si>
  <si>
    <t>19 Predfinanciranje iz ŽP</t>
  </si>
  <si>
    <t>4 Prihodi posebne namjene</t>
  </si>
  <si>
    <t>41 Prihodi posebne namjene</t>
  </si>
  <si>
    <t>42 Višak/manjak prihoda korisnici</t>
  </si>
  <si>
    <t>45 F.P. i dod.udio u por.na doh</t>
  </si>
  <si>
    <t>61 Tekuće pomoći donacije</t>
  </si>
  <si>
    <t>Prihodi iz nadležnog proračuna</t>
  </si>
  <si>
    <t>Prihodi od od admin. I upr. Pristojbi</t>
  </si>
  <si>
    <t>Stručno usavršavanje</t>
  </si>
  <si>
    <t>Ostale naknade troš.zaposlenima</t>
  </si>
  <si>
    <t>Rashodi za materijale i energiju</t>
  </si>
  <si>
    <t>Uredski mat. I ostali mat.rashodi</t>
  </si>
  <si>
    <t>Materijal i sirovine</t>
  </si>
  <si>
    <t>Energija</t>
  </si>
  <si>
    <t>Materijal i djel. Za tek i inv.održ</t>
  </si>
  <si>
    <t>Sitni inventar</t>
  </si>
  <si>
    <t>Službena odjeća i obuća</t>
  </si>
  <si>
    <t>Rashodi za usluge</t>
  </si>
  <si>
    <t>Usluge telefona, pošte i prijevoza</t>
  </si>
  <si>
    <t>Usluge tek.i inv.održ</t>
  </si>
  <si>
    <t>Komunalne usluge</t>
  </si>
  <si>
    <t>Zakupnine i najamnine</t>
  </si>
  <si>
    <t>Zdravs.i veter.usluge</t>
  </si>
  <si>
    <t>Intelektualne usluge</t>
  </si>
  <si>
    <t>Računalne usluge</t>
  </si>
  <si>
    <t>Ostali nespomenuti rashodi poslovanja</t>
  </si>
  <si>
    <t>Premije osiguranja</t>
  </si>
  <si>
    <t>Reprezentacija</t>
  </si>
  <si>
    <t>Članarine</t>
  </si>
  <si>
    <t>Bankarske usluge i usl.pl.prometa</t>
  </si>
  <si>
    <t>Novčana naknada zbog nezapoš.osoba s invalid.</t>
  </si>
  <si>
    <t xml:space="preserve">Prijevoz zaposlenih </t>
  </si>
  <si>
    <t>Ostale usluge</t>
  </si>
  <si>
    <t>Troškovi sudskih postupaka</t>
  </si>
  <si>
    <t>Tekuće donacije građanima</t>
  </si>
  <si>
    <t>Ostale naknade iz proračuna-prehrana</t>
  </si>
  <si>
    <t>Materijal za hig.potrebe i njegu</t>
  </si>
  <si>
    <t>Prihodi od prodaje proizvoda i robe te pruženih usluga i prihodi od donacija</t>
  </si>
  <si>
    <t>49 DEC- nedostajuća sredstva</t>
  </si>
  <si>
    <t>OSTVARENJE/IZVRŠENJE 
01.01.-30.06.2025.</t>
  </si>
  <si>
    <t>Rashodi za zaposlene ukupno</t>
  </si>
  <si>
    <t>IZVORNI PLAN 2026.</t>
  </si>
  <si>
    <t>OSTVARENJE/IZVRŠENJE 
01.01.-30.06.2026.</t>
  </si>
  <si>
    <t>-</t>
  </si>
  <si>
    <t>IZVORNI PLAN 2026</t>
  </si>
  <si>
    <t>50 Državni proračun</t>
  </si>
  <si>
    <t>52 Proračun JLS</t>
  </si>
  <si>
    <t>56 Pomoći iz inozemnstva</t>
  </si>
  <si>
    <t>IZVJEŠTAJ O IZVRŠENJU PRORAČUNA ZA OSNOVNU ŠKOLU JURJA BARAKOVIĆA RAŽANAC 01.01.-30.06.2026.</t>
  </si>
  <si>
    <t>IZVJEŠTAJ O RASHODIMA PREMA FUNKCIJSKOJ KLASIFIKACIJI</t>
  </si>
  <si>
    <t>6=5/2*100</t>
  </si>
  <si>
    <t>7=5/4*100</t>
  </si>
  <si>
    <t>09 Obrazovanje</t>
  </si>
  <si>
    <t>Šifra</t>
  </si>
  <si>
    <t xml:space="preserve">Naziv </t>
  </si>
  <si>
    <t>Plan 2026.</t>
  </si>
  <si>
    <t>PROGRAM 2202</t>
  </si>
  <si>
    <t>OSNOVNO ŠKOLSTVO- STANDARD</t>
  </si>
  <si>
    <t>Aktivnost 030-04-00-2202-01</t>
  </si>
  <si>
    <t>Aktivnost: Djelatnost osnovnih škola</t>
  </si>
  <si>
    <t xml:space="preserve">Izvor financiranja: 45 </t>
  </si>
  <si>
    <t>F.P. i dod. u por. na doh.</t>
  </si>
  <si>
    <t>Usluge platnog prometa</t>
  </si>
  <si>
    <t>Izvor financiranja: 110</t>
  </si>
  <si>
    <t>Opći prihodi i primici</t>
  </si>
  <si>
    <t>Izvor financiranja: 12</t>
  </si>
  <si>
    <t>Višak / manjak prihodaZŽ</t>
  </si>
  <si>
    <t>Aktivnost: 030-04-00-2202-04</t>
  </si>
  <si>
    <t>Administracija i upravljanje</t>
  </si>
  <si>
    <t xml:space="preserve">Izvor financiranja: 51 </t>
  </si>
  <si>
    <t>Državni proračun</t>
  </si>
  <si>
    <t>Aktivnost: 030-04-00-2203-27</t>
  </si>
  <si>
    <t>Udžbenici</t>
  </si>
  <si>
    <t>Rashodi za nabavu proizvedene dugotrajne imovine</t>
  </si>
  <si>
    <t>Izvor financiranja: 42</t>
  </si>
  <si>
    <t>Višak prihoda poslovanja</t>
  </si>
  <si>
    <t>Aktivnost: 030-04-00-2203-04</t>
  </si>
  <si>
    <t>Podizanje kvalitete i standarda u školstvu</t>
  </si>
  <si>
    <t xml:space="preserve">Izvor financiranja: 53 </t>
  </si>
  <si>
    <t>JLS (Općina Ražanac)</t>
  </si>
  <si>
    <t>Financijski rashodi</t>
  </si>
  <si>
    <t xml:space="preserve">Izvor financiranja: 41 </t>
  </si>
  <si>
    <t>Prihodi za posebne namjene</t>
  </si>
  <si>
    <t>Rashodi za nabavu neproizvedene dugotrajne imovine</t>
  </si>
  <si>
    <t>Dodatna ulaganja na građ. objektima</t>
  </si>
  <si>
    <t xml:space="preserve">Izvor financiranja: 31 </t>
  </si>
  <si>
    <t>Vlastiti prihodi</t>
  </si>
  <si>
    <t xml:space="preserve">Izvor financiranja: 61 </t>
  </si>
  <si>
    <t>Tekuće donacije</t>
  </si>
  <si>
    <t>Izdaci za financijsku imovinu i otplate zajmova</t>
  </si>
  <si>
    <t>Izdaci za otplatu glavnice primljenih kredita i zajmova</t>
  </si>
  <si>
    <t>Izvor financiranja: 81</t>
  </si>
  <si>
    <t>Zaduživanje</t>
  </si>
  <si>
    <t>Aktivnost: 030-04-00-2203-01</t>
  </si>
  <si>
    <t>Javne potrebe u prosvjeti - korisnici</t>
  </si>
  <si>
    <t>Izvor finaciranja: 110</t>
  </si>
  <si>
    <t>Aktivnost: 030-04-00-2203-08</t>
  </si>
  <si>
    <t>Školska shema</t>
  </si>
  <si>
    <t xml:space="preserve">Izvor finaciranja: 54 </t>
  </si>
  <si>
    <t>Ostale pomoći EU Inkluzija</t>
  </si>
  <si>
    <t xml:space="preserve">Izvor finaciranja: 51 </t>
  </si>
  <si>
    <t xml:space="preserve">Izvor finaciranja: 12 </t>
  </si>
  <si>
    <t>Višak / manjak prihoda ZŽ</t>
  </si>
  <si>
    <t>Aktivnost: 030-04-00-2203-14</t>
  </si>
  <si>
    <t>Natjecanje i smotre u OŠ</t>
  </si>
  <si>
    <t>Aktivnost: 030-04-00-2203-28</t>
  </si>
  <si>
    <t>Centar izvrsnosti</t>
  </si>
  <si>
    <t>Aktivnost: 030-04-00-2203-33</t>
  </si>
  <si>
    <t>Prehrana za učenike</t>
  </si>
  <si>
    <t>Aktivnost: 030-04-00-2203-34</t>
  </si>
  <si>
    <t>Zalihe menstrualnih higijenskih potrepština</t>
  </si>
  <si>
    <t xml:space="preserve">Izvor finaciranja: 41 </t>
  </si>
  <si>
    <t>Rashodi za donacije, kazne, naknade šteta i kap. pomoći</t>
  </si>
  <si>
    <t>Aktivnost: 030-04-00-4302-25</t>
  </si>
  <si>
    <t>Inkluzija  - korak bliže društvu bez prepreka 2023./2024.</t>
  </si>
  <si>
    <t xml:space="preserve">Izvor financiranja: 54 </t>
  </si>
  <si>
    <t xml:space="preserve">Izvor financiranja: 110 </t>
  </si>
  <si>
    <t>Aktivnost: K2202-02</t>
  </si>
  <si>
    <t>Nabava proizvedene dugotrajne imovine</t>
  </si>
  <si>
    <t>Rashodi za dodatna ulaganja na nefinancijskoj imovini</t>
  </si>
  <si>
    <t>Aktivnost: T2202-03</t>
  </si>
  <si>
    <t>Hitne intervencije u osnovnim školama</t>
  </si>
  <si>
    <t>Projektna dokumentacija - Javne potrebe</t>
  </si>
  <si>
    <t>Kapitalna ulaganja u osnovnim školama</t>
  </si>
  <si>
    <t>UKUPNO</t>
  </si>
  <si>
    <t>II. POSEBNI DIO</t>
  </si>
  <si>
    <t>IZVJEŠTAJ PO PROGRAMSKOJ KLASIFIKACIJI</t>
  </si>
  <si>
    <t>Izvršenje I.-VI 2026</t>
  </si>
  <si>
    <t>Indeks izvršenja</t>
  </si>
  <si>
    <t>091 Predškolsko i osnovno obrazovanje</t>
  </si>
  <si>
    <t>096 Dodatne usluge u obrazovanju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</si>
</sst>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_ ;\-#,##0.00\ 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81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5" fillId="3" borderId="3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0" fontId="15" fillId="4" borderId="3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 indent="1"/>
    </xf>
    <xf numFmtId="4" fontId="1" fillId="0" borderId="3" xfId="0" applyNumberFormat="1" applyFont="1" applyBorder="1"/>
    <xf numFmtId="2" fontId="0" fillId="0" borderId="3" xfId="0" applyNumberFormat="1" applyBorder="1"/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0" fillId="0" borderId="0" xfId="0" applyNumberFormat="1"/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1" fillId="0" borderId="6" xfId="0" applyNumberFormat="1" applyFont="1" applyFill="1" applyBorder="1"/>
    <xf numFmtId="4" fontId="3" fillId="0" borderId="3" xfId="0" applyNumberFormat="1" applyFont="1" applyFill="1" applyBorder="1" applyAlignment="1">
      <alignment horizontal="right"/>
    </xf>
    <xf numFmtId="0" fontId="0" fillId="0" borderId="0" xfId="0" applyBorder="1"/>
    <xf numFmtId="4" fontId="0" fillId="0" borderId="0" xfId="0" applyNumberFormat="1" applyBorder="1"/>
    <xf numFmtId="0" fontId="16" fillId="0" borderId="0" xfId="0" applyFont="1" applyBorder="1"/>
    <xf numFmtId="0" fontId="0" fillId="0" borderId="0" xfId="0" applyBorder="1" applyAlignment="1">
      <alignment wrapText="1"/>
    </xf>
    <xf numFmtId="0" fontId="1" fillId="0" borderId="0" xfId="0" applyFont="1" applyBorder="1"/>
    <xf numFmtId="4" fontId="1" fillId="0" borderId="0" xfId="0" applyNumberFormat="1" applyFont="1" applyBorder="1"/>
    <xf numFmtId="0" fontId="0" fillId="0" borderId="0" xfId="0" applyFill="1" applyBorder="1"/>
    <xf numFmtId="0" fontId="1" fillId="0" borderId="0" xfId="0" applyFont="1" applyFill="1" applyBorder="1"/>
    <xf numFmtId="4" fontId="0" fillId="0" borderId="0" xfId="0" applyNumberFormat="1" applyFill="1" applyBorder="1"/>
    <xf numFmtId="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164" fontId="1" fillId="0" borderId="0" xfId="1" applyNumberFormat="1" applyFont="1" applyFill="1" applyBorder="1"/>
    <xf numFmtId="4" fontId="0" fillId="0" borderId="3" xfId="0" applyNumberFormat="1" applyFill="1" applyBorder="1"/>
    <xf numFmtId="4" fontId="1" fillId="0" borderId="0" xfId="0" applyNumberFormat="1" applyFont="1" applyFill="1"/>
    <xf numFmtId="4" fontId="21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1" fillId="0" borderId="3" xfId="0" applyNumberFormat="1" applyFont="1" applyFill="1" applyBorder="1"/>
    <xf numFmtId="4" fontId="3" fillId="0" borderId="3" xfId="0" applyNumberFormat="1" applyFont="1" applyFill="1" applyBorder="1" applyAlignment="1" applyProtection="1">
      <alignment horizontal="right" wrapText="1"/>
    </xf>
    <xf numFmtId="4" fontId="6" fillId="0" borderId="6" xfId="0" applyNumberFormat="1" applyFont="1" applyFill="1" applyBorder="1" applyAlignment="1" applyProtection="1">
      <alignment horizontal="right" wrapText="1"/>
    </xf>
    <xf numFmtId="0" fontId="20" fillId="0" borderId="0" xfId="0" applyFont="1" applyBorder="1"/>
    <xf numFmtId="4" fontId="20" fillId="0" borderId="0" xfId="0" applyNumberFormat="1" applyFont="1" applyBorder="1"/>
    <xf numFmtId="0" fontId="20" fillId="0" borderId="0" xfId="0" applyFont="1" applyBorder="1" applyAlignment="1">
      <alignment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ill="1"/>
    <xf numFmtId="4" fontId="0" fillId="0" borderId="7" xfId="0" applyNumberFormat="1" applyFill="1" applyBorder="1"/>
    <xf numFmtId="0" fontId="0" fillId="2" borderId="0" xfId="0" applyFill="1" applyBorder="1"/>
    <xf numFmtId="4" fontId="3" fillId="0" borderId="0" xfId="0" applyNumberFormat="1" applyFont="1" applyFill="1" applyBorder="1" applyAlignment="1">
      <alignment horizontal="right"/>
    </xf>
    <xf numFmtId="4" fontId="22" fillId="0" borderId="3" xfId="0" applyNumberFormat="1" applyFont="1" applyFill="1" applyBorder="1"/>
    <xf numFmtId="4" fontId="20" fillId="0" borderId="0" xfId="0" applyNumberFormat="1" applyFont="1"/>
    <xf numFmtId="4" fontId="3" fillId="0" borderId="1" xfId="0" applyNumberFormat="1" applyFont="1" applyFill="1" applyBorder="1" applyAlignment="1">
      <alignment horizontal="right"/>
    </xf>
    <xf numFmtId="4" fontId="1" fillId="3" borderId="0" xfId="0" applyNumberFormat="1" applyFont="1" applyFill="1"/>
    <xf numFmtId="4" fontId="1" fillId="3" borderId="3" xfId="0" applyNumberFormat="1" applyFont="1" applyFill="1" applyBorder="1"/>
    <xf numFmtId="4" fontId="3" fillId="0" borderId="0" xfId="0" applyNumberFormat="1" applyFont="1" applyFill="1" applyBorder="1" applyAlignment="1" applyProtection="1">
      <alignment vertical="center" wrapText="1"/>
    </xf>
    <xf numFmtId="4" fontId="6" fillId="3" borderId="3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0" fontId="10" fillId="2" borderId="3" xfId="0" quotePrefix="1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/>
    </xf>
    <xf numFmtId="4" fontId="6" fillId="0" borderId="4" xfId="2" applyNumberFormat="1" applyFont="1" applyFill="1" applyBorder="1" applyAlignment="1">
      <alignment horizontal="right"/>
    </xf>
    <xf numFmtId="4" fontId="6" fillId="2" borderId="3" xfId="2" applyNumberFormat="1" applyFont="1" applyFill="1" applyBorder="1" applyAlignment="1">
      <alignment horizontal="right"/>
    </xf>
    <xf numFmtId="0" fontId="10" fillId="2" borderId="4" xfId="0" applyFont="1" applyFill="1" applyBorder="1" applyAlignment="1">
      <alignment horizontal="left" vertical="center" wrapText="1"/>
    </xf>
    <xf numFmtId="4" fontId="3" fillId="2" borderId="4" xfId="2" applyNumberFormat="1" applyFont="1" applyFill="1" applyBorder="1" applyAlignment="1">
      <alignment horizontal="right"/>
    </xf>
    <xf numFmtId="4" fontId="3" fillId="2" borderId="3" xfId="2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24" fillId="2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" fontId="6" fillId="2" borderId="4" xfId="2" applyNumberFormat="1" applyFont="1" applyFill="1" applyBorder="1" applyAlignment="1">
      <alignment horizontal="right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" fillId="0" borderId="3" xfId="0" applyFont="1" applyBorder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6" fillId="0" borderId="3" xfId="0" quotePrefix="1" applyFont="1" applyBorder="1" applyAlignment="1">
      <alignment horizontal="center" wrapText="1"/>
    </xf>
    <xf numFmtId="0" fontId="15" fillId="0" borderId="3" xfId="0" quotePrefix="1" applyFont="1" applyBorder="1" applyAlignment="1">
      <alignment horizont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1" xfId="0" quotePrefix="1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 wrapText="1"/>
    </xf>
    <xf numFmtId="0" fontId="15" fillId="0" borderId="4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11" fillId="3" borderId="2" xfId="0" applyNumberFormat="1" applyFont="1" applyFill="1" applyBorder="1" applyAlignment="1" applyProtection="1">
      <alignment horizontal="left" vertical="center" wrapText="1"/>
    </xf>
    <xf numFmtId="0" fontId="11" fillId="3" borderId="4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3" fillId="2" borderId="0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12" fillId="2" borderId="0" xfId="0" applyFont="1" applyFill="1" applyAlignment="1">
      <alignment wrapText="1"/>
    </xf>
    <xf numFmtId="0" fontId="11" fillId="0" borderId="1" xfId="0" quotePrefix="1" applyFont="1" applyFill="1" applyBorder="1" applyAlignment="1">
      <alignment horizontal="left" vertic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4" xfId="0" quotePrefix="1" applyFont="1" applyFill="1" applyBorder="1" applyAlignment="1">
      <alignment horizontal="left" vertical="center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3" borderId="2" xfId="0" quotePrefix="1" applyNumberFormat="1" applyFont="1" applyFill="1" applyBorder="1" applyAlignment="1" applyProtection="1">
      <alignment horizontal="left" vertical="center" wrapText="1"/>
    </xf>
    <xf numFmtId="0" fontId="11" fillId="3" borderId="4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2" xfId="0" quotePrefix="1" applyNumberFormat="1" applyFont="1" applyFill="1" applyBorder="1" applyAlignment="1" applyProtection="1">
      <alignment horizontal="left" vertical="center" wrapText="1"/>
    </xf>
    <xf numFmtId="0" fontId="11" fillId="0" borderId="4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0" fontId="11" fillId="3" borderId="3" xfId="0" quotePrefix="1" applyNumberFormat="1" applyFont="1" applyFill="1" applyBorder="1" applyAlignment="1" applyProtection="1">
      <alignment horizontal="left" vertical="center" wrapText="1"/>
    </xf>
    <xf numFmtId="0" fontId="9" fillId="3" borderId="3" xfId="0" applyNumberFormat="1" applyFont="1" applyFill="1" applyBorder="1" applyAlignment="1" applyProtection="1">
      <alignment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2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25" fillId="0" borderId="0" xfId="0" applyFont="1" applyAlignment="1">
      <alignment horizont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</cellXfs>
  <cellStyles count="3">
    <cellStyle name="Normalno" xfId="0" builtinId="0"/>
    <cellStyle name="Valuta" xfId="1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uzimanja/Izvje&#353;taj%20o%20izvr&#353;enju%2030.06.2026.DV%20Osmjeh%20Starigrad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"/>
      <sheetName val=" Račun prihoda i rashoda"/>
      <sheetName val="Rashodi i prihodi prema izvoru"/>
      <sheetName val="Rashodi prema funkcijskoj k "/>
      <sheetName val="Programska klasifikacija"/>
      <sheetName val="Posebni izvještaj"/>
    </sheetNames>
    <sheetDataSet>
      <sheetData sheetId="0">
        <row r="8">
          <cell r="G8" t="str">
            <v xml:space="preserve">OSTVARENJE/IZVRŠENJE 
1.-6.2025. </v>
          </cell>
          <cell r="H8" t="str">
            <v>IZVORNI PLAN ILI REBALANS 2026.</v>
          </cell>
          <cell r="I8" t="str">
            <v xml:space="preserve">OSTVARENJE/IZVRŠENJE 
1.-6.2026. 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4"/>
  <sheetViews>
    <sheetView zoomScaleNormal="100" workbookViewId="0">
      <selection activeCell="I12" sqref="I12"/>
    </sheetView>
  </sheetViews>
  <sheetFormatPr defaultRowHeight="15" x14ac:dyDescent="0.25"/>
  <cols>
    <col min="6" max="9" width="25.28515625" customWidth="1"/>
    <col min="10" max="10" width="9.140625" customWidth="1"/>
    <col min="12" max="13" width="11.7109375" bestFit="1" customWidth="1"/>
  </cols>
  <sheetData>
    <row r="1" spans="2:13" ht="42" customHeight="1" x14ac:dyDescent="0.25">
      <c r="B1" s="117" t="s">
        <v>88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2:13" ht="15.75" x14ac:dyDescent="0.25">
      <c r="B2" s="117" t="s">
        <v>7</v>
      </c>
      <c r="C2" s="117"/>
      <c r="D2" s="117"/>
      <c r="E2" s="117"/>
      <c r="F2" s="117"/>
      <c r="G2" s="117"/>
      <c r="H2" s="117"/>
      <c r="I2" s="131"/>
      <c r="J2" s="131"/>
      <c r="K2" s="27"/>
    </row>
    <row r="3" spans="2:13" ht="19.5" customHeight="1" x14ac:dyDescent="0.25">
      <c r="B3" s="135"/>
      <c r="C3" s="135"/>
      <c r="D3" s="135"/>
      <c r="E3" s="28"/>
      <c r="F3" s="28"/>
      <c r="G3" s="28"/>
      <c r="H3" s="28"/>
      <c r="I3" s="29"/>
      <c r="J3" s="29"/>
      <c r="K3" s="27"/>
    </row>
    <row r="4" spans="2:13" ht="18" customHeight="1" x14ac:dyDescent="0.25">
      <c r="B4" s="117" t="s">
        <v>30</v>
      </c>
      <c r="C4" s="136"/>
      <c r="D4" s="136"/>
      <c r="E4" s="136"/>
      <c r="F4" s="136"/>
      <c r="G4" s="136"/>
      <c r="H4" s="136"/>
      <c r="I4" s="136"/>
      <c r="J4" s="136"/>
      <c r="K4" s="27"/>
    </row>
    <row r="5" spans="2:13" ht="18" customHeight="1" x14ac:dyDescent="0.25">
      <c r="B5" s="30"/>
      <c r="C5" s="31"/>
      <c r="D5" s="31"/>
      <c r="E5" s="31"/>
      <c r="F5" s="31"/>
      <c r="G5" s="31"/>
      <c r="H5" s="31"/>
      <c r="I5" s="31"/>
      <c r="J5" s="31"/>
      <c r="K5" s="27"/>
    </row>
    <row r="6" spans="2:13" x14ac:dyDescent="0.25">
      <c r="B6" s="118" t="s">
        <v>36</v>
      </c>
      <c r="C6" s="118"/>
      <c r="D6" s="118"/>
      <c r="E6" s="118"/>
      <c r="F6" s="118"/>
      <c r="G6" s="32"/>
      <c r="H6" s="32"/>
      <c r="I6" s="32"/>
      <c r="J6" s="33"/>
      <c r="K6" s="27"/>
    </row>
    <row r="7" spans="2:13" ht="25.5" customHeight="1" x14ac:dyDescent="0.25">
      <c r="B7" s="132" t="s">
        <v>6</v>
      </c>
      <c r="C7" s="133"/>
      <c r="D7" s="133"/>
      <c r="E7" s="133"/>
      <c r="F7" s="134"/>
      <c r="G7" s="16" t="s">
        <v>79</v>
      </c>
      <c r="H7" s="1" t="s">
        <v>81</v>
      </c>
      <c r="I7" s="16" t="s">
        <v>82</v>
      </c>
      <c r="J7" s="1" t="s">
        <v>9</v>
      </c>
      <c r="K7" s="1" t="s">
        <v>21</v>
      </c>
    </row>
    <row r="8" spans="2:13" s="19" customFormat="1" ht="11.25" x14ac:dyDescent="0.2">
      <c r="B8" s="122">
        <v>1</v>
      </c>
      <c r="C8" s="123"/>
      <c r="D8" s="123"/>
      <c r="E8" s="123"/>
      <c r="F8" s="124"/>
      <c r="G8" s="18">
        <v>2</v>
      </c>
      <c r="H8" s="77">
        <v>3</v>
      </c>
      <c r="I8" s="17">
        <v>4</v>
      </c>
      <c r="J8" s="17" t="s">
        <v>37</v>
      </c>
      <c r="K8" s="17" t="s">
        <v>38</v>
      </c>
    </row>
    <row r="9" spans="2:13" ht="15" customHeight="1" x14ac:dyDescent="0.25">
      <c r="B9" s="125" t="s">
        <v>0</v>
      </c>
      <c r="C9" s="126"/>
      <c r="D9" s="126"/>
      <c r="E9" s="126"/>
      <c r="F9" s="127"/>
      <c r="G9" s="86">
        <v>845668.64999999991</v>
      </c>
      <c r="H9" s="85">
        <v>3258026.08</v>
      </c>
      <c r="I9" s="86">
        <f>SUM(I10:I11)</f>
        <v>876629.67</v>
      </c>
      <c r="J9" s="13">
        <f>I9/G9*100</f>
        <v>103.66112897764393</v>
      </c>
      <c r="K9" s="13">
        <f>I9/H9*100</f>
        <v>26.906772643145938</v>
      </c>
    </row>
    <row r="10" spans="2:13" ht="15" customHeight="1" x14ac:dyDescent="0.25">
      <c r="B10" s="128" t="s">
        <v>23</v>
      </c>
      <c r="C10" s="129"/>
      <c r="D10" s="129"/>
      <c r="E10" s="129"/>
      <c r="F10" s="130"/>
      <c r="G10" s="43">
        <v>845668.64999999991</v>
      </c>
      <c r="H10" s="71">
        <v>3258823</v>
      </c>
      <c r="I10" s="43">
        <v>876629.67</v>
      </c>
      <c r="J10" s="13">
        <f t="shared" ref="J10:J14" si="0">I10/G10*100</f>
        <v>103.66112897764393</v>
      </c>
      <c r="K10" s="13">
        <f t="shared" ref="K10:K14" si="1">I10/H10*100</f>
        <v>26.900192799670315</v>
      </c>
    </row>
    <row r="11" spans="2:13" x14ac:dyDescent="0.25">
      <c r="B11" s="137" t="s">
        <v>24</v>
      </c>
      <c r="C11" s="138"/>
      <c r="D11" s="138"/>
      <c r="E11" s="138"/>
      <c r="F11" s="139"/>
      <c r="G11" s="43">
        <v>0</v>
      </c>
      <c r="H11" s="43">
        <v>0</v>
      </c>
      <c r="I11" s="43">
        <v>0</v>
      </c>
      <c r="J11" s="13"/>
      <c r="K11" s="13"/>
    </row>
    <row r="12" spans="2:13" x14ac:dyDescent="0.25">
      <c r="B12" s="149" t="s">
        <v>1</v>
      </c>
      <c r="C12" s="150"/>
      <c r="D12" s="150"/>
      <c r="E12" s="150"/>
      <c r="F12" s="151"/>
      <c r="G12" s="46">
        <v>833496.41999999993</v>
      </c>
      <c r="H12" s="46">
        <f>SUM(H13:H14)</f>
        <v>3269026</v>
      </c>
      <c r="I12" s="46">
        <f>SUM(I13:I14)</f>
        <v>899817.63</v>
      </c>
      <c r="J12" s="13">
        <f t="shared" si="0"/>
        <v>107.95698798562327</v>
      </c>
      <c r="K12" s="13">
        <f t="shared" si="1"/>
        <v>27.525557459622529</v>
      </c>
    </row>
    <row r="13" spans="2:13" ht="15" customHeight="1" x14ac:dyDescent="0.25">
      <c r="B13" s="143" t="s">
        <v>25</v>
      </c>
      <c r="C13" s="144"/>
      <c r="D13" s="144"/>
      <c r="E13" s="144"/>
      <c r="F13" s="145"/>
      <c r="G13" s="43">
        <v>812467.36999999988</v>
      </c>
      <c r="H13" s="43">
        <v>1460397</v>
      </c>
      <c r="I13" s="43">
        <v>893355.63</v>
      </c>
      <c r="J13" s="13">
        <f t="shared" si="0"/>
        <v>109.95587798190591</v>
      </c>
      <c r="K13" s="13">
        <f t="shared" si="1"/>
        <v>61.17210799529169</v>
      </c>
    </row>
    <row r="14" spans="2:13" x14ac:dyDescent="0.25">
      <c r="B14" s="146" t="s">
        <v>26</v>
      </c>
      <c r="C14" s="147"/>
      <c r="D14" s="147"/>
      <c r="E14" s="147"/>
      <c r="F14" s="148"/>
      <c r="G14" s="43">
        <v>21029.05</v>
      </c>
      <c r="H14" s="43">
        <v>1808629</v>
      </c>
      <c r="I14" s="43">
        <v>6462</v>
      </c>
      <c r="J14" s="13">
        <f t="shared" si="0"/>
        <v>30.72892023177462</v>
      </c>
      <c r="K14" s="13">
        <f t="shared" si="1"/>
        <v>0.35728720483858212</v>
      </c>
    </row>
    <row r="15" spans="2:13" ht="15" customHeight="1" x14ac:dyDescent="0.25">
      <c r="B15" s="140" t="s">
        <v>34</v>
      </c>
      <c r="C15" s="141"/>
      <c r="D15" s="141"/>
      <c r="E15" s="141"/>
      <c r="F15" s="142"/>
      <c r="G15" s="47">
        <f>G9-G12</f>
        <v>12172.229999999981</v>
      </c>
      <c r="H15" s="47">
        <f>H9-H12</f>
        <v>-10999.919999999925</v>
      </c>
      <c r="I15" s="47">
        <f>I9-I12</f>
        <v>-23187.959999999963</v>
      </c>
      <c r="J15" s="13">
        <f>-(I15/G15*100)</f>
        <v>190.49886503952027</v>
      </c>
      <c r="K15" s="13">
        <f>-(I15/H15*100)</f>
        <v>-210.80116946305174</v>
      </c>
      <c r="L15" s="45"/>
      <c r="M15" s="45"/>
    </row>
    <row r="16" spans="2:13" ht="18" x14ac:dyDescent="0.25">
      <c r="B16" s="28"/>
      <c r="C16" s="34"/>
      <c r="D16" s="34"/>
      <c r="E16" s="34"/>
      <c r="F16" s="34"/>
      <c r="G16" s="34"/>
      <c r="H16" s="35"/>
      <c r="I16" s="35"/>
      <c r="J16" s="35"/>
      <c r="K16" s="35"/>
      <c r="L16" s="45"/>
    </row>
    <row r="17" spans="2:22" ht="18" customHeight="1" x14ac:dyDescent="0.25">
      <c r="B17" s="118" t="s">
        <v>33</v>
      </c>
      <c r="C17" s="118"/>
      <c r="D17" s="118"/>
      <c r="E17" s="118"/>
      <c r="F17" s="118"/>
      <c r="G17" s="34"/>
      <c r="H17" s="35"/>
      <c r="I17" s="35"/>
      <c r="J17" s="35"/>
      <c r="K17" s="35"/>
      <c r="L17" s="45"/>
      <c r="M17" s="45"/>
    </row>
    <row r="18" spans="2:22" ht="25.5" x14ac:dyDescent="0.25">
      <c r="B18" s="119" t="s">
        <v>6</v>
      </c>
      <c r="C18" s="119"/>
      <c r="D18" s="119"/>
      <c r="E18" s="119"/>
      <c r="F18" s="119"/>
      <c r="G18" s="16" t="s">
        <v>79</v>
      </c>
      <c r="H18" s="1" t="s">
        <v>81</v>
      </c>
      <c r="I18" s="16" t="s">
        <v>82</v>
      </c>
      <c r="J18" s="1" t="s">
        <v>9</v>
      </c>
      <c r="K18" s="1" t="s">
        <v>21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2:22" s="19" customFormat="1" ht="11.25" x14ac:dyDescent="0.2">
      <c r="B19" s="120">
        <v>1</v>
      </c>
      <c r="C19" s="120"/>
      <c r="D19" s="120"/>
      <c r="E19" s="120"/>
      <c r="F19" s="120"/>
      <c r="G19" s="18">
        <v>2</v>
      </c>
      <c r="H19" s="17">
        <v>3</v>
      </c>
      <c r="I19" s="17">
        <v>4</v>
      </c>
      <c r="J19" s="17" t="s">
        <v>37</v>
      </c>
      <c r="K19" s="17" t="s">
        <v>38</v>
      </c>
    </row>
    <row r="20" spans="2:22" ht="15.75" customHeight="1" x14ac:dyDescent="0.25">
      <c r="B20" s="121" t="s">
        <v>27</v>
      </c>
      <c r="C20" s="121"/>
      <c r="D20" s="121"/>
      <c r="E20" s="121"/>
      <c r="F20" s="121"/>
      <c r="G20" s="44">
        <v>0</v>
      </c>
      <c r="H20" s="44">
        <v>0</v>
      </c>
      <c r="I20" s="44">
        <v>0</v>
      </c>
      <c r="J20" s="12" t="s">
        <v>83</v>
      </c>
      <c r="K20" s="12" t="s">
        <v>83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2:22" x14ac:dyDescent="0.25">
      <c r="B21" s="121" t="s">
        <v>28</v>
      </c>
      <c r="C21" s="157"/>
      <c r="D21" s="157"/>
      <c r="E21" s="157"/>
      <c r="F21" s="157"/>
      <c r="G21" s="44">
        <v>0</v>
      </c>
      <c r="H21" s="44">
        <v>0</v>
      </c>
      <c r="I21" s="44">
        <v>0</v>
      </c>
      <c r="J21" s="12" t="s">
        <v>83</v>
      </c>
      <c r="K21" s="12" t="s">
        <v>83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2:22" s="27" customFormat="1" ht="15" customHeight="1" x14ac:dyDescent="0.25">
      <c r="B22" s="156" t="s">
        <v>29</v>
      </c>
      <c r="C22" s="156"/>
      <c r="D22" s="156"/>
      <c r="E22" s="156"/>
      <c r="F22" s="156"/>
      <c r="G22" s="46">
        <v>0</v>
      </c>
      <c r="H22" s="46">
        <v>0</v>
      </c>
      <c r="I22" s="46">
        <v>0</v>
      </c>
      <c r="J22" s="13" t="s">
        <v>83</v>
      </c>
      <c r="K22" s="13" t="s">
        <v>83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2:22" s="27" customFormat="1" ht="15" customHeight="1" x14ac:dyDescent="0.25">
      <c r="B23" s="156" t="s">
        <v>31</v>
      </c>
      <c r="C23" s="156"/>
      <c r="D23" s="156"/>
      <c r="E23" s="156"/>
      <c r="F23" s="156"/>
      <c r="G23" s="46">
        <v>0</v>
      </c>
      <c r="H23" s="46">
        <v>10999.92</v>
      </c>
      <c r="I23" s="46">
        <v>-78015.7</v>
      </c>
      <c r="J23" s="13"/>
      <c r="K23" s="13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2:22" x14ac:dyDescent="0.25">
      <c r="B24" s="158" t="s">
        <v>35</v>
      </c>
      <c r="C24" s="159"/>
      <c r="D24" s="159"/>
      <c r="E24" s="159"/>
      <c r="F24" s="159"/>
      <c r="G24" s="46">
        <v>0</v>
      </c>
      <c r="H24" s="46">
        <v>10999.92</v>
      </c>
      <c r="I24" s="46">
        <f>SUM(I15,I23)</f>
        <v>-101203.65999999996</v>
      </c>
      <c r="J24" s="13"/>
      <c r="K24" s="1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2:22" ht="11.25" customHeight="1" x14ac:dyDescent="0.25">
      <c r="B25" s="36"/>
      <c r="C25" s="37"/>
      <c r="D25" s="37"/>
      <c r="E25" s="37"/>
      <c r="F25" s="37"/>
      <c r="G25" s="38"/>
      <c r="H25" s="38"/>
      <c r="I25" s="38"/>
      <c r="J25" s="38"/>
      <c r="K25" s="27"/>
    </row>
    <row r="26" spans="2:22" ht="23.25" customHeight="1" x14ac:dyDescent="0.25">
      <c r="B26" s="155"/>
      <c r="C26" s="155"/>
      <c r="D26" s="155"/>
      <c r="E26" s="155"/>
      <c r="F26" s="155"/>
      <c r="G26" s="155"/>
      <c r="H26" s="155"/>
      <c r="I26" s="155"/>
      <c r="J26" s="155"/>
      <c r="K26" s="155"/>
    </row>
    <row r="27" spans="2:22" ht="15.75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2:22" x14ac:dyDescent="0.25">
      <c r="B28" s="152"/>
      <c r="C28" s="152"/>
      <c r="D28" s="152"/>
      <c r="E28" s="152"/>
      <c r="F28" s="152"/>
      <c r="G28" s="152"/>
      <c r="H28" s="152"/>
      <c r="I28" s="152"/>
      <c r="J28" s="152"/>
      <c r="K28" s="152"/>
    </row>
    <row r="29" spans="2:22" x14ac:dyDescent="0.25">
      <c r="B29" s="152"/>
      <c r="C29" s="152"/>
      <c r="D29" s="152"/>
      <c r="E29" s="152"/>
      <c r="F29" s="152"/>
      <c r="G29" s="152"/>
      <c r="H29" s="152"/>
      <c r="I29" s="152"/>
      <c r="J29" s="152"/>
      <c r="K29" s="152"/>
    </row>
    <row r="30" spans="2:22" ht="15" customHeight="1" x14ac:dyDescent="0.25"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  <row r="31" spans="2:22" ht="36.75" customHeight="1" x14ac:dyDescent="0.25">
      <c r="B31" s="152"/>
      <c r="C31" s="152"/>
      <c r="D31" s="152"/>
      <c r="E31" s="152"/>
      <c r="F31" s="152"/>
      <c r="G31" s="152"/>
      <c r="H31" s="152"/>
      <c r="I31" s="152"/>
      <c r="J31" s="152"/>
      <c r="K31" s="152"/>
    </row>
    <row r="32" spans="2:22" x14ac:dyDescent="0.25">
      <c r="B32" s="154"/>
      <c r="C32" s="154"/>
      <c r="D32" s="154"/>
      <c r="E32" s="154"/>
      <c r="F32" s="154"/>
      <c r="G32" s="154"/>
      <c r="H32" s="154"/>
      <c r="I32" s="154"/>
      <c r="J32" s="154"/>
    </row>
    <row r="33" spans="2:11" ht="15" customHeight="1" x14ac:dyDescent="0.25">
      <c r="B33" s="153"/>
      <c r="C33" s="153"/>
      <c r="D33" s="153"/>
      <c r="E33" s="153"/>
      <c r="F33" s="153"/>
      <c r="G33" s="153"/>
      <c r="H33" s="153"/>
      <c r="I33" s="153"/>
      <c r="J33" s="153"/>
      <c r="K33" s="153"/>
    </row>
    <row r="34" spans="2:11" x14ac:dyDescent="0.25">
      <c r="B34" s="153"/>
      <c r="C34" s="153"/>
      <c r="D34" s="153"/>
      <c r="E34" s="153"/>
      <c r="F34" s="153"/>
      <c r="G34" s="153"/>
      <c r="H34" s="153"/>
      <c r="I34" s="153"/>
      <c r="J34" s="153"/>
      <c r="K34" s="153"/>
    </row>
  </sheetData>
  <mergeCells count="29">
    <mergeCell ref="B12:F12"/>
    <mergeCell ref="B17:F17"/>
    <mergeCell ref="B28:K28"/>
    <mergeCell ref="B30:K31"/>
    <mergeCell ref="B33:K34"/>
    <mergeCell ref="B32:F32"/>
    <mergeCell ref="G32:J32"/>
    <mergeCell ref="B26:K26"/>
    <mergeCell ref="B22:F22"/>
    <mergeCell ref="B21:F21"/>
    <mergeCell ref="B23:F23"/>
    <mergeCell ref="B24:F24"/>
    <mergeCell ref="B29:K29"/>
    <mergeCell ref="B1:K1"/>
    <mergeCell ref="B6:F6"/>
    <mergeCell ref="B18:F18"/>
    <mergeCell ref="B19:F19"/>
    <mergeCell ref="B20:F20"/>
    <mergeCell ref="B8:F8"/>
    <mergeCell ref="B9:F9"/>
    <mergeCell ref="B10:F10"/>
    <mergeCell ref="B2:J2"/>
    <mergeCell ref="B7:F7"/>
    <mergeCell ref="B3:D3"/>
    <mergeCell ref="B4:J4"/>
    <mergeCell ref="B11:F11"/>
    <mergeCell ref="B15:F15"/>
    <mergeCell ref="B13:F13"/>
    <mergeCell ref="B14:F14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65"/>
  <sheetViews>
    <sheetView topLeftCell="D1" zoomScale="90" zoomScaleNormal="90" workbookViewId="0">
      <selection activeCell="G24" sqref="G2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6.140625" bestFit="1" customWidth="1"/>
    <col min="6" max="6" width="44.7109375" customWidth="1"/>
    <col min="7" max="9" width="25.28515625" customWidth="1"/>
    <col min="10" max="11" width="15.7109375" customWidth="1"/>
    <col min="12" max="12" width="10.140625" bestFit="1" customWidth="1"/>
    <col min="13" max="13" width="14.85546875" bestFit="1" customWidth="1"/>
    <col min="14" max="14" width="28.85546875" customWidth="1"/>
    <col min="15" max="15" width="19.42578125" customWidth="1"/>
    <col min="16" max="16" width="10.140625" bestFit="1" customWidth="1"/>
  </cols>
  <sheetData>
    <row r="1" spans="2:16" ht="18" customHeight="1" x14ac:dyDescent="0.25">
      <c r="B1" s="2"/>
      <c r="C1" s="2"/>
      <c r="D1" s="2"/>
      <c r="E1" s="11"/>
      <c r="F1" s="2"/>
      <c r="G1" s="2"/>
      <c r="H1" s="2"/>
      <c r="I1" s="2"/>
      <c r="J1" s="2"/>
    </row>
    <row r="2" spans="2:16" ht="15.75" customHeight="1" x14ac:dyDescent="0.25">
      <c r="B2" s="117" t="s">
        <v>7</v>
      </c>
      <c r="C2" s="117"/>
      <c r="D2" s="117"/>
      <c r="E2" s="117"/>
      <c r="F2" s="117"/>
      <c r="G2" s="117"/>
      <c r="H2" s="117"/>
      <c r="I2" s="117"/>
      <c r="J2" s="117"/>
      <c r="K2" s="117"/>
    </row>
    <row r="3" spans="2:16" ht="18" x14ac:dyDescent="0.25">
      <c r="B3" s="28"/>
      <c r="C3" s="28"/>
      <c r="D3" s="28"/>
      <c r="E3" s="28"/>
      <c r="F3" s="28"/>
      <c r="G3" s="28"/>
      <c r="H3" s="28"/>
      <c r="I3" s="29"/>
      <c r="J3" s="29"/>
      <c r="K3" s="27"/>
    </row>
    <row r="4" spans="2:16" ht="18" customHeight="1" x14ac:dyDescent="0.25">
      <c r="B4" s="117" t="s">
        <v>32</v>
      </c>
      <c r="C4" s="117"/>
      <c r="D4" s="117"/>
      <c r="E4" s="117"/>
      <c r="F4" s="117"/>
      <c r="G4" s="117"/>
      <c r="H4" s="117"/>
      <c r="I4" s="117"/>
      <c r="J4" s="117"/>
      <c r="K4" s="117"/>
    </row>
    <row r="5" spans="2:16" ht="18" x14ac:dyDescent="0.25">
      <c r="B5" s="28"/>
      <c r="C5" s="28"/>
      <c r="D5" s="28"/>
      <c r="E5" s="28"/>
      <c r="F5" s="28"/>
      <c r="G5" s="28"/>
      <c r="H5" s="28"/>
      <c r="I5" s="29"/>
      <c r="J5" s="29"/>
      <c r="K5" s="27"/>
    </row>
    <row r="6" spans="2:16" ht="15.75" customHeight="1" x14ac:dyDescent="0.25">
      <c r="B6" s="117" t="s">
        <v>10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2:16" ht="18" x14ac:dyDescent="0.25">
      <c r="B7" s="28"/>
      <c r="C7" s="28"/>
      <c r="D7" s="28"/>
      <c r="E7" s="28"/>
      <c r="F7" s="28"/>
      <c r="G7" s="28"/>
      <c r="H7" s="28"/>
      <c r="I7" s="29"/>
      <c r="J7" s="29"/>
      <c r="K7" s="27"/>
    </row>
    <row r="8" spans="2:16" ht="32.25" customHeight="1" x14ac:dyDescent="0.25">
      <c r="B8" s="163" t="s">
        <v>6</v>
      </c>
      <c r="C8" s="164"/>
      <c r="D8" s="164"/>
      <c r="E8" s="164"/>
      <c r="F8" s="165"/>
      <c r="G8" s="16" t="s">
        <v>79</v>
      </c>
      <c r="H8" s="1" t="s">
        <v>84</v>
      </c>
      <c r="I8" s="16" t="s">
        <v>82</v>
      </c>
      <c r="J8" s="25" t="s">
        <v>9</v>
      </c>
      <c r="K8" s="25" t="s">
        <v>21</v>
      </c>
      <c r="M8" s="50"/>
      <c r="N8" s="50"/>
      <c r="O8" s="51"/>
      <c r="P8" s="50"/>
    </row>
    <row r="9" spans="2:16" s="19" customFormat="1" x14ac:dyDescent="0.25">
      <c r="B9" s="160">
        <v>1</v>
      </c>
      <c r="C9" s="161"/>
      <c r="D9" s="161"/>
      <c r="E9" s="161"/>
      <c r="F9" s="162"/>
      <c r="G9" s="26">
        <v>2</v>
      </c>
      <c r="H9" s="26">
        <v>3</v>
      </c>
      <c r="I9" s="26">
        <v>4</v>
      </c>
      <c r="J9" s="39" t="s">
        <v>37</v>
      </c>
      <c r="K9" s="39" t="s">
        <v>38</v>
      </c>
      <c r="M9" s="50"/>
      <c r="N9" s="50"/>
      <c r="O9" s="51"/>
      <c r="P9" s="52"/>
    </row>
    <row r="10" spans="2:16" x14ac:dyDescent="0.25">
      <c r="B10" s="4"/>
      <c r="C10" s="4"/>
      <c r="D10" s="4"/>
      <c r="E10" s="4"/>
      <c r="F10" s="4" t="s">
        <v>22</v>
      </c>
      <c r="G10" s="43"/>
      <c r="H10" s="43"/>
      <c r="I10" s="43"/>
      <c r="J10" s="43"/>
      <c r="K10" s="43"/>
      <c r="M10" s="50"/>
      <c r="N10" s="50"/>
      <c r="O10" s="51"/>
      <c r="P10" s="50"/>
    </row>
    <row r="11" spans="2:16" ht="15.75" customHeight="1" x14ac:dyDescent="0.25">
      <c r="B11" s="4">
        <v>6</v>
      </c>
      <c r="C11" s="4"/>
      <c r="D11" s="4"/>
      <c r="E11" s="4"/>
      <c r="F11" s="4" t="s">
        <v>2</v>
      </c>
      <c r="G11" s="43">
        <f>SUM(G12:G15)</f>
        <v>845668.64999999991</v>
      </c>
      <c r="H11" s="68">
        <f>H12+H13+H14+H15</f>
        <v>3258822.7500000005</v>
      </c>
      <c r="I11" s="71">
        <f>SUM(I12:I15)</f>
        <v>876629.67</v>
      </c>
      <c r="J11" s="43">
        <f>I11/G11*100</f>
        <v>103.66112897764393</v>
      </c>
      <c r="K11" s="43">
        <f>I11/H11*100</f>
        <v>26.900194863313754</v>
      </c>
      <c r="M11" s="50"/>
      <c r="N11" s="50"/>
      <c r="O11" s="51"/>
      <c r="P11" s="50"/>
    </row>
    <row r="12" spans="2:16" ht="25.5" x14ac:dyDescent="0.25">
      <c r="B12" s="4"/>
      <c r="C12" s="9">
        <v>63</v>
      </c>
      <c r="D12" s="9"/>
      <c r="E12" s="9"/>
      <c r="F12" s="9" t="s">
        <v>11</v>
      </c>
      <c r="G12" s="78">
        <v>690986.82</v>
      </c>
      <c r="H12" s="49">
        <v>1326998.76</v>
      </c>
      <c r="I12" s="49">
        <v>752476.59</v>
      </c>
      <c r="J12" s="43">
        <f t="shared" ref="J12:J15" si="0">I12/G12*100</f>
        <v>108.89883398933718</v>
      </c>
      <c r="K12" s="43">
        <f t="shared" ref="K12:K15" si="1">I12/H12*100</f>
        <v>56.705146431335017</v>
      </c>
      <c r="M12" s="50"/>
      <c r="N12" s="50"/>
      <c r="O12" s="51"/>
      <c r="P12" s="50"/>
    </row>
    <row r="13" spans="2:16" x14ac:dyDescent="0.25">
      <c r="B13" s="4"/>
      <c r="C13" s="9">
        <v>65</v>
      </c>
      <c r="D13" s="9"/>
      <c r="E13" s="9"/>
      <c r="F13" s="9" t="s">
        <v>47</v>
      </c>
      <c r="G13" s="67">
        <v>31123.08</v>
      </c>
      <c r="H13" s="67">
        <v>1793723.23</v>
      </c>
      <c r="I13" s="67">
        <v>3126.3</v>
      </c>
      <c r="J13" s="43">
        <f t="shared" si="0"/>
        <v>10.044956990117946</v>
      </c>
      <c r="K13" s="43">
        <f t="shared" si="1"/>
        <v>0.17429110286986696</v>
      </c>
      <c r="M13" s="50"/>
      <c r="N13" s="50"/>
      <c r="O13" s="51"/>
      <c r="P13" s="51"/>
    </row>
    <row r="14" spans="2:16" ht="25.5" x14ac:dyDescent="0.25">
      <c r="B14" s="5"/>
      <c r="C14" s="5">
        <v>66</v>
      </c>
      <c r="D14" s="6"/>
      <c r="E14" s="6"/>
      <c r="F14" s="9" t="s">
        <v>77</v>
      </c>
      <c r="G14" s="79">
        <v>1954.58</v>
      </c>
      <c r="H14" s="49">
        <v>10086.91</v>
      </c>
      <c r="I14" s="49">
        <v>3626.62</v>
      </c>
      <c r="J14" s="43">
        <f t="shared" si="0"/>
        <v>185.54472060493814</v>
      </c>
      <c r="K14" s="43">
        <f t="shared" si="1"/>
        <v>35.953726165892228</v>
      </c>
      <c r="M14" s="50"/>
      <c r="N14" s="50"/>
      <c r="O14" s="51"/>
      <c r="P14" s="50"/>
    </row>
    <row r="15" spans="2:16" x14ac:dyDescent="0.25">
      <c r="B15" s="15"/>
      <c r="C15" s="5">
        <v>67</v>
      </c>
      <c r="D15" s="6"/>
      <c r="E15" s="6"/>
      <c r="F15" s="9" t="s">
        <v>46</v>
      </c>
      <c r="G15" s="67">
        <v>121604.17</v>
      </c>
      <c r="H15" s="84">
        <v>128013.85</v>
      </c>
      <c r="I15" s="49">
        <v>117400.16</v>
      </c>
      <c r="J15" s="43">
        <f t="shared" si="0"/>
        <v>96.542873488631187</v>
      </c>
      <c r="K15" s="43">
        <f t="shared" si="1"/>
        <v>91.708951804824252</v>
      </c>
      <c r="M15" s="50"/>
      <c r="N15" s="50"/>
      <c r="O15" s="51"/>
      <c r="P15" s="50"/>
    </row>
    <row r="16" spans="2:16" x14ac:dyDescent="0.25">
      <c r="B16" s="27"/>
      <c r="C16" s="27"/>
      <c r="D16" s="27"/>
      <c r="E16" s="27"/>
      <c r="F16" s="80"/>
      <c r="G16" s="58"/>
      <c r="H16" s="81"/>
      <c r="I16" s="58"/>
      <c r="J16" s="50"/>
      <c r="K16" s="50"/>
      <c r="L16" s="50"/>
      <c r="M16" s="50"/>
      <c r="N16" s="50"/>
      <c r="O16" s="51"/>
      <c r="P16" s="50"/>
    </row>
    <row r="17" spans="2:16" ht="28.5" customHeight="1" x14ac:dyDescent="0.25">
      <c r="B17" s="163" t="s">
        <v>6</v>
      </c>
      <c r="C17" s="164"/>
      <c r="D17" s="164"/>
      <c r="E17" s="164"/>
      <c r="F17" s="165"/>
      <c r="G17" s="16" t="s">
        <v>79</v>
      </c>
      <c r="H17" s="1" t="s">
        <v>84</v>
      </c>
      <c r="I17" s="16" t="s">
        <v>82</v>
      </c>
      <c r="J17" s="25" t="s">
        <v>9</v>
      </c>
      <c r="K17" s="25" t="s">
        <v>21</v>
      </c>
      <c r="M17" s="50"/>
      <c r="N17" s="50"/>
      <c r="O17" s="51"/>
      <c r="P17" s="50"/>
    </row>
    <row r="18" spans="2:16" x14ac:dyDescent="0.25">
      <c r="B18" s="160">
        <v>1</v>
      </c>
      <c r="C18" s="161"/>
      <c r="D18" s="161"/>
      <c r="E18" s="161"/>
      <c r="F18" s="162"/>
      <c r="G18" s="26">
        <v>2</v>
      </c>
      <c r="H18" s="26">
        <v>3</v>
      </c>
      <c r="I18" s="26">
        <v>4</v>
      </c>
      <c r="J18" s="39" t="s">
        <v>37</v>
      </c>
      <c r="K18" s="39" t="s">
        <v>38</v>
      </c>
      <c r="M18" s="50"/>
      <c r="N18" s="50"/>
      <c r="O18" s="51"/>
      <c r="P18" s="50"/>
    </row>
    <row r="19" spans="2:16" x14ac:dyDescent="0.25">
      <c r="B19" s="4"/>
      <c r="C19" s="4"/>
      <c r="D19" s="4"/>
      <c r="E19" s="4"/>
      <c r="F19" s="4" t="s">
        <v>18</v>
      </c>
      <c r="G19" s="43">
        <f>SUM(G20,G56)</f>
        <v>833496.41999999993</v>
      </c>
      <c r="H19" s="43">
        <f>SUM(H20,H56)</f>
        <v>3269026.08</v>
      </c>
      <c r="I19" s="43">
        <f>I21+I25+I52+I55+I56+I53</f>
        <v>899817.63</v>
      </c>
      <c r="J19" s="43">
        <f>I19/G19*100</f>
        <v>107.95698798562327</v>
      </c>
      <c r="K19" s="43">
        <f>I19/H19*100</f>
        <v>27.525556786013773</v>
      </c>
      <c r="M19" s="50"/>
      <c r="N19" s="50"/>
      <c r="O19" s="51"/>
      <c r="P19" s="50"/>
    </row>
    <row r="20" spans="2:16" x14ac:dyDescent="0.25">
      <c r="B20" s="4">
        <v>3</v>
      </c>
      <c r="C20" s="4"/>
      <c r="D20" s="4"/>
      <c r="E20" s="4"/>
      <c r="F20" s="4" t="s">
        <v>3</v>
      </c>
      <c r="G20" s="41">
        <f>SUM(G21,G25,G52,G53)</f>
        <v>812467.36999999988</v>
      </c>
      <c r="H20" s="41">
        <f>SUM(H21,H25,H52)</f>
        <v>1460397.3199999998</v>
      </c>
      <c r="I20" s="41">
        <f>SUM(I21,I25,I56)</f>
        <v>899817.63</v>
      </c>
      <c r="J20" s="43">
        <f t="shared" ref="J20:J56" si="2">I20/G20*100</f>
        <v>110.75123300028653</v>
      </c>
      <c r="K20" s="43">
        <f t="shared" ref="K20:K56" si="3">I20/H20*100</f>
        <v>61.614576915274</v>
      </c>
      <c r="M20" s="51"/>
      <c r="N20" s="75"/>
      <c r="O20" s="51"/>
      <c r="P20" s="51"/>
    </row>
    <row r="21" spans="2:16" x14ac:dyDescent="0.25">
      <c r="B21" s="4"/>
      <c r="C21" s="4">
        <v>31</v>
      </c>
      <c r="D21" s="4"/>
      <c r="E21" s="4"/>
      <c r="F21" s="9" t="s">
        <v>80</v>
      </c>
      <c r="G21" s="43">
        <f>G22+G23+G24</f>
        <v>674643.55999999994</v>
      </c>
      <c r="H21" s="43">
        <v>1303346.1599999999</v>
      </c>
      <c r="I21" s="43">
        <f>I22+I23+I24</f>
        <v>732439.89</v>
      </c>
      <c r="J21" s="43">
        <f t="shared" si="2"/>
        <v>108.56694311289358</v>
      </c>
      <c r="K21" s="43">
        <f t="shared" si="3"/>
        <v>56.196880957550064</v>
      </c>
      <c r="M21" s="51"/>
      <c r="N21" s="75"/>
      <c r="O21" s="51"/>
      <c r="P21" s="51"/>
    </row>
    <row r="22" spans="2:16" x14ac:dyDescent="0.25">
      <c r="B22" s="4"/>
      <c r="C22" s="9">
        <v>31</v>
      </c>
      <c r="D22" s="9">
        <v>31</v>
      </c>
      <c r="E22" s="20"/>
      <c r="F22" s="9" t="s">
        <v>4</v>
      </c>
      <c r="G22" s="71">
        <f>538388.24+882.88+88834.11+11384.6+200+1869.27</f>
        <v>641559.1</v>
      </c>
      <c r="H22" s="68">
        <v>0</v>
      </c>
      <c r="I22" s="71">
        <v>698725.48</v>
      </c>
      <c r="J22" s="43">
        <f t="shared" si="2"/>
        <v>108.91053996428388</v>
      </c>
      <c r="K22" s="43" t="s">
        <v>83</v>
      </c>
      <c r="L22" s="45"/>
      <c r="M22" s="50"/>
      <c r="N22" s="74"/>
      <c r="O22" s="51"/>
      <c r="P22" s="50"/>
    </row>
    <row r="23" spans="2:16" ht="15.75" customHeight="1" x14ac:dyDescent="0.25">
      <c r="B23" s="5"/>
      <c r="C23" s="6">
        <v>32</v>
      </c>
      <c r="D23" s="5">
        <v>3212</v>
      </c>
      <c r="E23" s="20"/>
      <c r="F23" s="5" t="s">
        <v>71</v>
      </c>
      <c r="G23" s="71">
        <f>29616.28+1192.18</f>
        <v>30808.46</v>
      </c>
      <c r="H23" s="43">
        <v>60000</v>
      </c>
      <c r="I23" s="71">
        <v>31614.41</v>
      </c>
      <c r="J23" s="43">
        <f t="shared" si="2"/>
        <v>102.61600222795946</v>
      </c>
      <c r="K23" s="43">
        <f t="shared" si="3"/>
        <v>52.690683333333332</v>
      </c>
      <c r="M23" s="50"/>
      <c r="N23" s="76"/>
      <c r="O23" s="51"/>
      <c r="P23" s="51"/>
    </row>
    <row r="24" spans="2:16" ht="15.75" customHeight="1" x14ac:dyDescent="0.25">
      <c r="B24" s="5"/>
      <c r="C24" s="5"/>
      <c r="D24" s="5">
        <v>3295</v>
      </c>
      <c r="E24" s="20"/>
      <c r="F24" s="5" t="s">
        <v>70</v>
      </c>
      <c r="G24" s="71">
        <v>2276</v>
      </c>
      <c r="H24" s="43">
        <v>4100</v>
      </c>
      <c r="I24" s="71">
        <v>2100</v>
      </c>
      <c r="J24" s="43">
        <f t="shared" si="2"/>
        <v>92.267135325131804</v>
      </c>
      <c r="K24" s="43">
        <f t="shared" si="3"/>
        <v>51.219512195121951</v>
      </c>
      <c r="M24" s="50"/>
      <c r="N24" s="76"/>
      <c r="O24" s="51"/>
      <c r="P24" s="50"/>
    </row>
    <row r="25" spans="2:16" x14ac:dyDescent="0.25">
      <c r="B25" s="5"/>
      <c r="C25" s="5">
        <v>32</v>
      </c>
      <c r="D25" s="6"/>
      <c r="E25" s="6"/>
      <c r="F25" s="5" t="s">
        <v>8</v>
      </c>
      <c r="G25" s="41">
        <f>SUM(G26,G30,G37,G46)</f>
        <v>115037.85</v>
      </c>
      <c r="H25" s="43">
        <f>SUM(H26,H30,H37,H46)</f>
        <v>157032.91</v>
      </c>
      <c r="I25" s="71">
        <f>SUM(I26,I30,I37,I46)</f>
        <v>160915.74</v>
      </c>
      <c r="J25" s="43">
        <f t="shared" si="2"/>
        <v>139.88069144199059</v>
      </c>
      <c r="K25" s="43">
        <f t="shared" si="3"/>
        <v>102.47262182175699</v>
      </c>
      <c r="M25" s="50"/>
      <c r="N25" s="74"/>
      <c r="O25" s="51"/>
      <c r="P25" s="51"/>
    </row>
    <row r="26" spans="2:16" x14ac:dyDescent="0.25">
      <c r="B26" s="5"/>
      <c r="C26" s="5"/>
      <c r="D26" s="5">
        <v>321</v>
      </c>
      <c r="E26" s="5"/>
      <c r="F26" s="15" t="s">
        <v>12</v>
      </c>
      <c r="G26" s="41">
        <f>SUM(G27:G29)</f>
        <v>3227.85</v>
      </c>
      <c r="H26" s="43">
        <f>H27+H28+H29</f>
        <v>6260.5</v>
      </c>
      <c r="I26" s="71">
        <f>SUM(I27:I29)</f>
        <v>2591.94</v>
      </c>
      <c r="J26" s="43">
        <f t="shared" si="2"/>
        <v>80.299270412193877</v>
      </c>
      <c r="K26" s="43">
        <f t="shared" si="3"/>
        <v>41.401485504352685</v>
      </c>
      <c r="M26" s="50"/>
      <c r="N26" s="50"/>
      <c r="O26" s="51"/>
      <c r="P26" s="50"/>
    </row>
    <row r="27" spans="2:16" x14ac:dyDescent="0.25">
      <c r="B27" s="5"/>
      <c r="C27" s="15"/>
      <c r="D27" s="5"/>
      <c r="E27" s="5">
        <v>3211</v>
      </c>
      <c r="F27" s="21" t="s">
        <v>13</v>
      </c>
      <c r="G27" s="67">
        <f>2092.9+66</f>
        <v>2158.9</v>
      </c>
      <c r="H27" s="49">
        <v>3727</v>
      </c>
      <c r="I27" s="49">
        <v>2296.19</v>
      </c>
      <c r="J27" s="43">
        <f t="shared" si="2"/>
        <v>106.35925702904257</v>
      </c>
      <c r="K27" s="43">
        <f t="shared" si="3"/>
        <v>61.609605580896165</v>
      </c>
      <c r="M27" s="51"/>
      <c r="N27" s="50"/>
      <c r="O27" s="51"/>
      <c r="P27" s="50"/>
    </row>
    <row r="28" spans="2:16" x14ac:dyDescent="0.25">
      <c r="B28" s="5"/>
      <c r="C28" s="15"/>
      <c r="D28" s="6"/>
      <c r="E28" s="5">
        <v>3213</v>
      </c>
      <c r="F28" s="5" t="s">
        <v>48</v>
      </c>
      <c r="G28" s="67">
        <v>402.95</v>
      </c>
      <c r="H28" s="49">
        <v>266.5</v>
      </c>
      <c r="I28" s="49">
        <v>295.75</v>
      </c>
      <c r="J28" s="43">
        <f t="shared" si="2"/>
        <v>73.396203002853952</v>
      </c>
      <c r="K28" s="43">
        <f t="shared" si="3"/>
        <v>110.97560975609757</v>
      </c>
      <c r="M28" s="50"/>
      <c r="N28" s="53"/>
      <c r="O28" s="51"/>
      <c r="P28" s="50"/>
    </row>
    <row r="29" spans="2:16" x14ac:dyDescent="0.25">
      <c r="B29" s="5"/>
      <c r="C29" s="15"/>
      <c r="D29" s="6"/>
      <c r="E29" s="5">
        <v>3214</v>
      </c>
      <c r="F29" s="5" t="s">
        <v>49</v>
      </c>
      <c r="G29" s="67">
        <v>666</v>
      </c>
      <c r="H29" s="49">
        <v>2267</v>
      </c>
      <c r="I29" s="49">
        <v>0</v>
      </c>
      <c r="J29" s="43">
        <f t="shared" si="2"/>
        <v>0</v>
      </c>
      <c r="K29" s="43">
        <f t="shared" si="3"/>
        <v>0</v>
      </c>
      <c r="M29" s="50"/>
      <c r="N29" s="53"/>
      <c r="O29" s="51"/>
      <c r="P29" s="50"/>
    </row>
    <row r="30" spans="2:16" x14ac:dyDescent="0.25">
      <c r="B30" s="5"/>
      <c r="C30" s="5"/>
      <c r="D30" s="5">
        <v>322</v>
      </c>
      <c r="E30" s="6"/>
      <c r="F30" s="15" t="s">
        <v>50</v>
      </c>
      <c r="G30" s="41">
        <f>G31+G32+G33+G34+G35+G36</f>
        <v>22825.780000000002</v>
      </c>
      <c r="H30" s="43">
        <f>H31+H32+H33+H34+H35+H36</f>
        <v>32470</v>
      </c>
      <c r="I30" s="71">
        <f>I31+I32+I33+I34+I35+I36</f>
        <v>51089.01</v>
      </c>
      <c r="J30" s="43">
        <f t="shared" si="2"/>
        <v>223.82152986666827</v>
      </c>
      <c r="K30" s="43">
        <f t="shared" si="3"/>
        <v>157.34219279334772</v>
      </c>
      <c r="M30" s="50"/>
      <c r="N30" s="53"/>
      <c r="O30" s="51"/>
      <c r="P30" s="50"/>
    </row>
    <row r="31" spans="2:16" x14ac:dyDescent="0.25">
      <c r="B31" s="5"/>
      <c r="C31" s="5"/>
      <c r="D31" s="5"/>
      <c r="E31" s="5">
        <v>3221</v>
      </c>
      <c r="F31" s="5" t="s">
        <v>51</v>
      </c>
      <c r="G31" s="67">
        <v>2138.64</v>
      </c>
      <c r="H31" s="49">
        <v>5041</v>
      </c>
      <c r="I31" s="67">
        <v>4560.76</v>
      </c>
      <c r="J31" s="43">
        <f t="shared" si="2"/>
        <v>213.25515280739165</v>
      </c>
      <c r="K31" s="43">
        <f t="shared" si="3"/>
        <v>90.473318785955172</v>
      </c>
      <c r="M31" s="50"/>
      <c r="N31" s="50"/>
      <c r="O31" s="51"/>
      <c r="P31" s="51"/>
    </row>
    <row r="32" spans="2:16" x14ac:dyDescent="0.25">
      <c r="B32" s="5"/>
      <c r="C32" s="5"/>
      <c r="D32" s="5"/>
      <c r="E32" s="5">
        <v>3222</v>
      </c>
      <c r="F32" s="5" t="s">
        <v>52</v>
      </c>
      <c r="G32" s="67">
        <f>1484.94</f>
        <v>1484.94</v>
      </c>
      <c r="H32" s="69">
        <v>2552</v>
      </c>
      <c r="I32" s="67">
        <v>27726.53</v>
      </c>
      <c r="J32" s="43">
        <f t="shared" si="2"/>
        <v>1867.1818389968616</v>
      </c>
      <c r="K32" s="43">
        <f t="shared" si="3"/>
        <v>1086.4627742946707</v>
      </c>
      <c r="M32" s="50"/>
      <c r="N32" s="50"/>
      <c r="O32" s="51"/>
      <c r="P32" s="50"/>
    </row>
    <row r="33" spans="2:16" x14ac:dyDescent="0.25">
      <c r="B33" s="5"/>
      <c r="C33" s="5"/>
      <c r="D33" s="5"/>
      <c r="E33" s="5">
        <v>3223</v>
      </c>
      <c r="F33" s="5" t="s">
        <v>53</v>
      </c>
      <c r="G33" s="67">
        <v>17145</v>
      </c>
      <c r="H33" s="49">
        <v>19600</v>
      </c>
      <c r="I33" s="67">
        <v>14737.82</v>
      </c>
      <c r="J33" s="43">
        <f t="shared" si="2"/>
        <v>85.959871682706321</v>
      </c>
      <c r="K33" s="43">
        <f t="shared" si="3"/>
        <v>75.192959183673466</v>
      </c>
      <c r="M33" s="50"/>
      <c r="N33" s="50"/>
      <c r="O33" s="51"/>
      <c r="P33" s="51"/>
    </row>
    <row r="34" spans="2:16" x14ac:dyDescent="0.25">
      <c r="B34" s="5"/>
      <c r="C34" s="5"/>
      <c r="D34" s="5"/>
      <c r="E34" s="5">
        <v>3224</v>
      </c>
      <c r="F34" s="5" t="s">
        <v>54</v>
      </c>
      <c r="G34" s="67">
        <v>1077.8900000000001</v>
      </c>
      <c r="H34" s="49">
        <v>1400</v>
      </c>
      <c r="I34" s="67">
        <v>3552.6</v>
      </c>
      <c r="J34" s="43">
        <f t="shared" si="2"/>
        <v>329.58836244885839</v>
      </c>
      <c r="K34" s="43">
        <f t="shared" si="3"/>
        <v>253.75714285714284</v>
      </c>
      <c r="M34" s="50"/>
      <c r="N34" s="50"/>
      <c r="O34" s="51"/>
      <c r="P34" s="50"/>
    </row>
    <row r="35" spans="2:16" x14ac:dyDescent="0.25">
      <c r="B35" s="5"/>
      <c r="C35" s="5"/>
      <c r="D35" s="5"/>
      <c r="E35" s="6">
        <v>3225</v>
      </c>
      <c r="F35" s="5" t="s">
        <v>55</v>
      </c>
      <c r="G35" s="67">
        <v>979.31</v>
      </c>
      <c r="H35" s="49">
        <v>3727</v>
      </c>
      <c r="I35" s="67">
        <v>511.3</v>
      </c>
      <c r="J35" s="43">
        <f t="shared" si="2"/>
        <v>52.210229651489314</v>
      </c>
      <c r="K35" s="43">
        <f t="shared" si="3"/>
        <v>13.718808693319023</v>
      </c>
      <c r="M35" s="55"/>
      <c r="N35" s="54"/>
      <c r="O35" s="55"/>
      <c r="P35" s="50"/>
    </row>
    <row r="36" spans="2:16" x14ac:dyDescent="0.25">
      <c r="B36" s="5"/>
      <c r="C36" s="5"/>
      <c r="D36" s="5"/>
      <c r="E36" s="6">
        <v>3227</v>
      </c>
      <c r="F36" s="5" t="s">
        <v>56</v>
      </c>
      <c r="G36" s="67">
        <v>0</v>
      </c>
      <c r="H36" s="49">
        <v>150</v>
      </c>
      <c r="I36" s="67">
        <v>0</v>
      </c>
      <c r="J36" s="43" t="s">
        <v>83</v>
      </c>
      <c r="K36" s="43">
        <f t="shared" si="3"/>
        <v>0</v>
      </c>
      <c r="M36" s="54"/>
      <c r="N36" s="50"/>
      <c r="O36" s="51"/>
      <c r="P36" s="50"/>
    </row>
    <row r="37" spans="2:16" x14ac:dyDescent="0.25">
      <c r="B37" s="5"/>
      <c r="C37" s="5"/>
      <c r="D37" s="5">
        <v>323</v>
      </c>
      <c r="E37" s="6"/>
      <c r="F37" s="15" t="s">
        <v>57</v>
      </c>
      <c r="G37" s="41">
        <f>G38+G39+G40+G41+G42+G43+G44+G45</f>
        <v>82062.070000000007</v>
      </c>
      <c r="H37" s="43">
        <f>SUM(H38:H45)</f>
        <v>100083</v>
      </c>
      <c r="I37" s="71">
        <f>I38+I39+I40+I41+I42+I43+I44+I45</f>
        <v>94755.969999999987</v>
      </c>
      <c r="J37" s="43">
        <f t="shared" si="2"/>
        <v>115.46865683500305</v>
      </c>
      <c r="K37" s="43">
        <f t="shared" si="3"/>
        <v>94.677387768152414</v>
      </c>
      <c r="M37" s="50"/>
      <c r="N37" s="54"/>
      <c r="O37" s="51"/>
      <c r="P37" s="50"/>
    </row>
    <row r="38" spans="2:16" x14ac:dyDescent="0.25">
      <c r="B38" s="5"/>
      <c r="C38" s="5"/>
      <c r="D38" s="5"/>
      <c r="E38" s="5">
        <v>3231</v>
      </c>
      <c r="F38" s="5" t="s">
        <v>58</v>
      </c>
      <c r="G38" s="67">
        <v>1638.03</v>
      </c>
      <c r="H38" s="49">
        <v>5164</v>
      </c>
      <c r="I38" s="67">
        <v>2102.79</v>
      </c>
      <c r="J38" s="43">
        <f t="shared" si="2"/>
        <v>128.37310671965716</v>
      </c>
      <c r="K38" s="43">
        <f t="shared" si="3"/>
        <v>40.720178156467853</v>
      </c>
      <c r="M38" s="50"/>
      <c r="N38" s="54"/>
      <c r="O38" s="51"/>
      <c r="P38" s="50"/>
    </row>
    <row r="39" spans="2:16" x14ac:dyDescent="0.25">
      <c r="B39" s="5"/>
      <c r="C39" s="5"/>
      <c r="D39" s="5"/>
      <c r="E39" s="5">
        <v>3232</v>
      </c>
      <c r="F39" s="5" t="s">
        <v>59</v>
      </c>
      <c r="G39" s="67">
        <f>3442.86+8262.5+87.88</f>
        <v>11793.24</v>
      </c>
      <c r="H39" s="49">
        <v>9351</v>
      </c>
      <c r="I39" s="67">
        <v>6447.42</v>
      </c>
      <c r="J39" s="43">
        <f t="shared" si="2"/>
        <v>54.670472236637259</v>
      </c>
      <c r="K39" s="43">
        <f t="shared" si="3"/>
        <v>68.948989412897021</v>
      </c>
      <c r="M39" s="50"/>
      <c r="N39" s="54"/>
      <c r="O39" s="51"/>
      <c r="P39" s="50"/>
    </row>
    <row r="40" spans="2:16" x14ac:dyDescent="0.25">
      <c r="B40" s="5"/>
      <c r="C40" s="5"/>
      <c r="D40" s="5"/>
      <c r="E40" s="5">
        <v>3234</v>
      </c>
      <c r="F40" s="5" t="s">
        <v>60</v>
      </c>
      <c r="G40" s="67">
        <f>2110.74+108.64</f>
        <v>2219.3799999999997</v>
      </c>
      <c r="H40" s="49">
        <v>3864</v>
      </c>
      <c r="I40" s="67">
        <v>2665.66</v>
      </c>
      <c r="J40" s="43">
        <f t="shared" si="2"/>
        <v>120.10831853941193</v>
      </c>
      <c r="K40" s="43">
        <f t="shared" si="3"/>
        <v>68.987060041407872</v>
      </c>
      <c r="M40" s="54"/>
      <c r="N40" s="50"/>
      <c r="O40" s="51"/>
      <c r="P40" s="50"/>
    </row>
    <row r="41" spans="2:16" x14ac:dyDescent="0.25">
      <c r="B41" s="5"/>
      <c r="C41" s="5"/>
      <c r="D41" s="5"/>
      <c r="E41" s="5">
        <v>3235</v>
      </c>
      <c r="F41" s="5" t="s">
        <v>61</v>
      </c>
      <c r="G41" s="67">
        <f>60426.66+110.4</f>
        <v>60537.060000000005</v>
      </c>
      <c r="H41" s="49">
        <v>75288</v>
      </c>
      <c r="I41" s="67">
        <v>73394.92</v>
      </c>
      <c r="J41" s="43">
        <f t="shared" si="2"/>
        <v>121.23965055455285</v>
      </c>
      <c r="K41" s="43">
        <f t="shared" si="3"/>
        <v>97.485548825842088</v>
      </c>
      <c r="M41" s="54"/>
      <c r="N41" s="50"/>
      <c r="O41" s="51"/>
      <c r="P41" s="50"/>
    </row>
    <row r="42" spans="2:16" x14ac:dyDescent="0.25">
      <c r="B42" s="5"/>
      <c r="C42" s="5"/>
      <c r="D42" s="5"/>
      <c r="E42" s="5">
        <v>3236</v>
      </c>
      <c r="F42" s="5" t="s">
        <v>62</v>
      </c>
      <c r="G42" s="67">
        <v>294.58</v>
      </c>
      <c r="H42" s="49">
        <v>3026</v>
      </c>
      <c r="I42" s="67">
        <v>4274.57</v>
      </c>
      <c r="J42" s="43">
        <f t="shared" si="2"/>
        <v>1451.0727136940727</v>
      </c>
      <c r="K42" s="43">
        <f t="shared" si="3"/>
        <v>141.26140118968934</v>
      </c>
      <c r="M42" s="56"/>
      <c r="N42" s="57"/>
      <c r="O42" s="58"/>
      <c r="P42" s="50"/>
    </row>
    <row r="43" spans="2:16" x14ac:dyDescent="0.25">
      <c r="B43" s="5"/>
      <c r="C43" s="5"/>
      <c r="D43" s="5"/>
      <c r="E43" s="5">
        <v>3237</v>
      </c>
      <c r="F43" s="5" t="s">
        <v>63</v>
      </c>
      <c r="G43" s="82">
        <f>2500+822.75</f>
        <v>3322.75</v>
      </c>
      <c r="H43" s="49" t="s">
        <v>83</v>
      </c>
      <c r="I43" s="82">
        <v>360</v>
      </c>
      <c r="J43" s="43">
        <f t="shared" si="2"/>
        <v>10.834399217515612</v>
      </c>
      <c r="K43" s="43" t="s">
        <v>83</v>
      </c>
      <c r="M43" s="56"/>
      <c r="N43" s="57"/>
      <c r="O43" s="58"/>
      <c r="P43" s="50"/>
    </row>
    <row r="44" spans="2:16" x14ac:dyDescent="0.25">
      <c r="B44" s="5"/>
      <c r="C44" s="5"/>
      <c r="D44" s="5"/>
      <c r="E44" s="5">
        <v>3238</v>
      </c>
      <c r="F44" s="5" t="s">
        <v>64</v>
      </c>
      <c r="G44" s="67">
        <v>2044.53</v>
      </c>
      <c r="H44" s="49">
        <v>3065</v>
      </c>
      <c r="I44" s="67">
        <v>5185.6099999999997</v>
      </c>
      <c r="J44" s="43">
        <f t="shared" si="2"/>
        <v>253.63335338684197</v>
      </c>
      <c r="K44" s="43">
        <f t="shared" si="3"/>
        <v>169.18792822185969</v>
      </c>
      <c r="M44" s="56"/>
      <c r="N44" s="57"/>
      <c r="O44" s="59"/>
      <c r="P44" s="50"/>
    </row>
    <row r="45" spans="2:16" x14ac:dyDescent="0.25">
      <c r="B45" s="5"/>
      <c r="C45" s="5"/>
      <c r="D45" s="5"/>
      <c r="E45" s="5">
        <v>3239</v>
      </c>
      <c r="F45" s="5" t="s">
        <v>72</v>
      </c>
      <c r="G45" s="67">
        <v>212.5</v>
      </c>
      <c r="H45" s="49">
        <v>325</v>
      </c>
      <c r="I45" s="67">
        <v>325</v>
      </c>
      <c r="J45" s="43">
        <f t="shared" si="2"/>
        <v>152.94117647058823</v>
      </c>
      <c r="K45" s="43">
        <f t="shared" si="3"/>
        <v>100</v>
      </c>
      <c r="M45" s="60"/>
      <c r="N45" s="57"/>
      <c r="O45" s="59"/>
      <c r="P45" s="50"/>
    </row>
    <row r="46" spans="2:16" x14ac:dyDescent="0.25">
      <c r="B46" s="5"/>
      <c r="C46" s="5"/>
      <c r="D46" s="5">
        <v>329</v>
      </c>
      <c r="E46" s="6"/>
      <c r="F46" s="15" t="s">
        <v>65</v>
      </c>
      <c r="G46" s="41">
        <f>G47+G48+G49+G50+G51</f>
        <v>6922.1500000000005</v>
      </c>
      <c r="H46" s="43">
        <f>H47+H48+H49+H50+H51</f>
        <v>18219.41</v>
      </c>
      <c r="I46" s="71">
        <f>I47+I48+I49+I50+I51</f>
        <v>12478.82</v>
      </c>
      <c r="J46" s="43">
        <f t="shared" si="2"/>
        <v>180.27375887549385</v>
      </c>
      <c r="K46" s="43">
        <f t="shared" si="3"/>
        <v>68.491899573037756</v>
      </c>
      <c r="M46" s="56"/>
      <c r="N46" s="56"/>
      <c r="O46" s="61"/>
      <c r="P46" s="50"/>
    </row>
    <row r="47" spans="2:16" x14ac:dyDescent="0.25">
      <c r="B47" s="5"/>
      <c r="C47" s="5"/>
      <c r="D47" s="5"/>
      <c r="E47" s="5">
        <v>3292</v>
      </c>
      <c r="F47" s="5" t="s">
        <v>66</v>
      </c>
      <c r="G47" s="67">
        <f>107.47+507.8</f>
        <v>615.27</v>
      </c>
      <c r="H47" s="49">
        <v>2574</v>
      </c>
      <c r="I47" s="67">
        <v>3172.87</v>
      </c>
      <c r="J47" s="43">
        <f t="shared" si="2"/>
        <v>515.68742178230696</v>
      </c>
      <c r="K47" s="43">
        <f t="shared" si="3"/>
        <v>123.26612276612276</v>
      </c>
      <c r="M47" s="56"/>
      <c r="N47" s="56"/>
      <c r="O47" s="59"/>
      <c r="P47" s="50"/>
    </row>
    <row r="48" spans="2:16" x14ac:dyDescent="0.25">
      <c r="B48" s="5"/>
      <c r="C48" s="5"/>
      <c r="D48" s="5"/>
      <c r="E48" s="5">
        <v>3293</v>
      </c>
      <c r="F48" s="5" t="s">
        <v>67</v>
      </c>
      <c r="G48" s="67">
        <f>465.67+250.92</f>
        <v>716.59</v>
      </c>
      <c r="H48" s="49">
        <v>3090.41</v>
      </c>
      <c r="I48" s="67">
        <v>519.11</v>
      </c>
      <c r="J48" s="43">
        <f t="shared" si="2"/>
        <v>72.44170306590938</v>
      </c>
      <c r="K48" s="43">
        <f t="shared" si="3"/>
        <v>16.797447587860511</v>
      </c>
      <c r="M48" s="56"/>
      <c r="N48" s="56"/>
      <c r="O48" s="59"/>
      <c r="P48" s="50"/>
    </row>
    <row r="49" spans="2:16" x14ac:dyDescent="0.25">
      <c r="B49" s="5"/>
      <c r="C49" s="5"/>
      <c r="D49" s="5"/>
      <c r="E49" s="5">
        <v>3294</v>
      </c>
      <c r="F49" s="5" t="s">
        <v>68</v>
      </c>
      <c r="G49" s="67">
        <v>125</v>
      </c>
      <c r="H49" s="49">
        <v>150</v>
      </c>
      <c r="I49" s="67">
        <v>140</v>
      </c>
      <c r="J49" s="43">
        <f t="shared" si="2"/>
        <v>112.00000000000001</v>
      </c>
      <c r="K49" s="43">
        <f t="shared" si="3"/>
        <v>93.333333333333329</v>
      </c>
      <c r="M49" s="56"/>
      <c r="N49" s="56"/>
      <c r="O49" s="61"/>
      <c r="P49" s="50"/>
    </row>
    <row r="50" spans="2:16" x14ac:dyDescent="0.25">
      <c r="B50" s="5"/>
      <c r="C50" s="5"/>
      <c r="D50" s="5"/>
      <c r="E50" s="5">
        <v>3296</v>
      </c>
      <c r="F50" s="5" t="s">
        <v>73</v>
      </c>
      <c r="G50" s="67">
        <v>307.94</v>
      </c>
      <c r="H50" s="49">
        <v>0</v>
      </c>
      <c r="I50" s="67">
        <v>0</v>
      </c>
      <c r="J50" s="43">
        <f t="shared" si="2"/>
        <v>0</v>
      </c>
      <c r="K50" s="43" t="s">
        <v>83</v>
      </c>
      <c r="M50" s="56"/>
      <c r="N50" s="57"/>
      <c r="O50" s="58"/>
      <c r="P50" s="50"/>
    </row>
    <row r="51" spans="2:16" x14ac:dyDescent="0.25">
      <c r="B51" s="5"/>
      <c r="C51" s="5"/>
      <c r="D51" s="5"/>
      <c r="E51" s="5">
        <v>3299</v>
      </c>
      <c r="F51" s="5" t="s">
        <v>65</v>
      </c>
      <c r="G51" s="67">
        <f>600+4557.35</f>
        <v>5157.3500000000004</v>
      </c>
      <c r="H51" s="49">
        <v>12405</v>
      </c>
      <c r="I51" s="67">
        <v>8646.84</v>
      </c>
      <c r="J51" s="43">
        <f t="shared" si="2"/>
        <v>167.66052333078034</v>
      </c>
      <c r="K51" s="43">
        <f t="shared" si="3"/>
        <v>69.70447400241838</v>
      </c>
      <c r="M51" s="56"/>
      <c r="N51" s="57"/>
      <c r="O51" s="58"/>
      <c r="P51" s="50"/>
    </row>
    <row r="52" spans="2:16" x14ac:dyDescent="0.25">
      <c r="B52" s="5"/>
      <c r="C52" s="5">
        <v>34</v>
      </c>
      <c r="D52" s="5">
        <v>343</v>
      </c>
      <c r="E52" s="5">
        <v>3413</v>
      </c>
      <c r="F52" s="15" t="s">
        <v>69</v>
      </c>
      <c r="G52" s="41">
        <v>0</v>
      </c>
      <c r="H52" s="43">
        <v>18.25</v>
      </c>
      <c r="I52" s="71">
        <v>0</v>
      </c>
      <c r="J52" s="43" t="s">
        <v>83</v>
      </c>
      <c r="K52" s="43">
        <f t="shared" si="3"/>
        <v>0</v>
      </c>
      <c r="M52" s="56"/>
      <c r="N52" s="57"/>
      <c r="O52" s="59"/>
      <c r="P52" s="50"/>
    </row>
    <row r="53" spans="2:16" x14ac:dyDescent="0.25">
      <c r="B53" s="5"/>
      <c r="C53" s="5">
        <v>37</v>
      </c>
      <c r="D53" s="5">
        <v>372</v>
      </c>
      <c r="E53" s="5">
        <v>3721</v>
      </c>
      <c r="F53" s="15" t="s">
        <v>75</v>
      </c>
      <c r="G53" s="41">
        <v>22785.96</v>
      </c>
      <c r="H53" s="43">
        <v>0</v>
      </c>
      <c r="I53" s="71">
        <v>0</v>
      </c>
      <c r="J53" s="43">
        <f t="shared" si="2"/>
        <v>0</v>
      </c>
      <c r="K53" s="43" t="s">
        <v>83</v>
      </c>
      <c r="M53" s="60"/>
      <c r="N53" s="57"/>
      <c r="O53" s="59"/>
      <c r="P53" s="50"/>
    </row>
    <row r="54" spans="2:16" x14ac:dyDescent="0.25">
      <c r="B54" s="5"/>
      <c r="C54" s="5">
        <v>38</v>
      </c>
      <c r="D54" s="5">
        <v>381</v>
      </c>
      <c r="E54" s="5">
        <v>3811</v>
      </c>
      <c r="F54" s="15" t="s">
        <v>74</v>
      </c>
      <c r="G54" s="41"/>
      <c r="H54" s="43">
        <v>0</v>
      </c>
      <c r="I54" s="71"/>
      <c r="J54" s="43" t="s">
        <v>83</v>
      </c>
      <c r="K54" s="43" t="s">
        <v>83</v>
      </c>
      <c r="M54" s="56"/>
      <c r="N54" s="56"/>
      <c r="O54" s="58"/>
      <c r="P54" s="51"/>
    </row>
    <row r="55" spans="2:16" x14ac:dyDescent="0.25">
      <c r="B55" s="5"/>
      <c r="C55" s="5"/>
      <c r="D55" s="5"/>
      <c r="E55" s="5">
        <v>3812</v>
      </c>
      <c r="F55" s="15" t="s">
        <v>76</v>
      </c>
      <c r="G55" s="41">
        <v>0</v>
      </c>
      <c r="H55" s="43">
        <v>0</v>
      </c>
      <c r="I55" s="71">
        <v>0</v>
      </c>
      <c r="J55" s="43" t="s">
        <v>83</v>
      </c>
      <c r="K55" s="43" t="s">
        <v>83</v>
      </c>
      <c r="M55" s="56"/>
      <c r="N55" s="56"/>
      <c r="O55" s="58"/>
      <c r="P55" s="51"/>
    </row>
    <row r="56" spans="2:16" x14ac:dyDescent="0.25">
      <c r="B56" s="7">
        <v>4</v>
      </c>
      <c r="C56" s="8"/>
      <c r="D56" s="8"/>
      <c r="E56" s="8"/>
      <c r="F56" s="14" t="s">
        <v>5</v>
      </c>
      <c r="G56" s="44">
        <v>21029.05</v>
      </c>
      <c r="H56" s="43">
        <v>1808628.76</v>
      </c>
      <c r="I56" s="43">
        <v>6462</v>
      </c>
      <c r="J56" s="43">
        <f t="shared" si="2"/>
        <v>30.72892023177462</v>
      </c>
      <c r="K56" s="43">
        <f t="shared" si="3"/>
        <v>0.35728725224959929</v>
      </c>
      <c r="M56" s="56"/>
      <c r="N56" s="56"/>
      <c r="O56" s="58"/>
      <c r="P56" s="50"/>
    </row>
    <row r="57" spans="2:16" x14ac:dyDescent="0.25">
      <c r="M57" s="56"/>
      <c r="N57" s="56"/>
      <c r="O57" s="58"/>
      <c r="P57" s="50"/>
    </row>
    <row r="58" spans="2:16" x14ac:dyDescent="0.25">
      <c r="M58" s="56"/>
      <c r="N58" s="56"/>
      <c r="O58" s="58"/>
      <c r="P58" s="50"/>
    </row>
    <row r="59" spans="2:16" x14ac:dyDescent="0.25">
      <c r="M59" s="57"/>
      <c r="N59" s="56"/>
      <c r="O59" s="59"/>
      <c r="P59" s="50"/>
    </row>
    <row r="60" spans="2:16" x14ac:dyDescent="0.25">
      <c r="M60" s="56"/>
      <c r="N60" s="57"/>
      <c r="O60" s="59"/>
      <c r="P60" s="50"/>
    </row>
    <row r="61" spans="2:16" x14ac:dyDescent="0.25">
      <c r="M61" s="56"/>
      <c r="N61" s="57"/>
      <c r="O61" s="58"/>
      <c r="P61" s="50"/>
    </row>
    <row r="62" spans="2:16" x14ac:dyDescent="0.25">
      <c r="M62" s="56"/>
      <c r="N62" s="57"/>
      <c r="O62" s="59"/>
      <c r="P62" s="50"/>
    </row>
    <row r="63" spans="2:16" x14ac:dyDescent="0.25">
      <c r="M63" s="60"/>
      <c r="N63" s="57"/>
      <c r="O63" s="59"/>
      <c r="P63" s="50"/>
    </row>
    <row r="64" spans="2:16" x14ac:dyDescent="0.25">
      <c r="M64" s="56"/>
      <c r="N64" s="56"/>
      <c r="O64" s="59"/>
      <c r="P64" s="50"/>
    </row>
    <row r="65" spans="13:16" x14ac:dyDescent="0.25">
      <c r="M65" s="56"/>
      <c r="N65" s="56"/>
      <c r="O65" s="59"/>
      <c r="P65" s="50"/>
    </row>
    <row r="66" spans="13:16" x14ac:dyDescent="0.25">
      <c r="M66" s="56"/>
      <c r="N66" s="56"/>
      <c r="O66" s="59"/>
      <c r="P66" s="50"/>
    </row>
    <row r="67" spans="13:16" x14ac:dyDescent="0.25">
      <c r="M67" s="56"/>
      <c r="N67" s="57"/>
      <c r="O67" s="59"/>
      <c r="P67" s="50"/>
    </row>
    <row r="68" spans="13:16" x14ac:dyDescent="0.25">
      <c r="M68" s="56"/>
      <c r="N68" s="57"/>
      <c r="O68" s="59"/>
      <c r="P68" s="50"/>
    </row>
    <row r="69" spans="13:16" x14ac:dyDescent="0.25">
      <c r="M69" s="56"/>
      <c r="N69" s="57"/>
      <c r="O69" s="59"/>
      <c r="P69" s="50"/>
    </row>
    <row r="70" spans="13:16" x14ac:dyDescent="0.25">
      <c r="M70" s="57"/>
      <c r="N70" s="57"/>
      <c r="O70" s="59"/>
      <c r="P70" s="50"/>
    </row>
    <row r="71" spans="13:16" x14ac:dyDescent="0.25">
      <c r="M71" s="56"/>
      <c r="N71" s="56"/>
      <c r="O71" s="59"/>
      <c r="P71" s="50"/>
    </row>
    <row r="72" spans="13:16" x14ac:dyDescent="0.25">
      <c r="M72" s="56"/>
      <c r="N72" s="57"/>
      <c r="O72" s="58"/>
      <c r="P72" s="50"/>
    </row>
    <row r="73" spans="13:16" x14ac:dyDescent="0.25">
      <c r="M73" s="56"/>
      <c r="N73" s="57"/>
      <c r="O73" s="58"/>
      <c r="P73" s="50"/>
    </row>
    <row r="74" spans="13:16" x14ac:dyDescent="0.25">
      <c r="M74" s="56"/>
      <c r="N74" s="57"/>
      <c r="O74" s="58"/>
      <c r="P74" s="50"/>
    </row>
    <row r="75" spans="13:16" x14ac:dyDescent="0.25">
      <c r="M75" s="57"/>
      <c r="N75" s="57"/>
      <c r="O75" s="58"/>
      <c r="P75" s="50"/>
    </row>
    <row r="76" spans="13:16" x14ac:dyDescent="0.25">
      <c r="M76" s="62"/>
      <c r="N76" s="62"/>
      <c r="O76" s="58"/>
      <c r="P76" s="50"/>
    </row>
    <row r="77" spans="13:16" x14ac:dyDescent="0.25">
      <c r="M77" s="62"/>
      <c r="N77" s="62"/>
      <c r="O77" s="58"/>
      <c r="P77" s="50"/>
    </row>
    <row r="78" spans="13:16" x14ac:dyDescent="0.25">
      <c r="M78" s="62"/>
      <c r="N78" s="62"/>
      <c r="O78" s="58"/>
      <c r="P78" s="50"/>
    </row>
    <row r="79" spans="13:16" x14ac:dyDescent="0.25">
      <c r="M79" s="62"/>
      <c r="N79" s="62"/>
      <c r="O79" s="58"/>
      <c r="P79" s="50"/>
    </row>
    <row r="80" spans="13:16" x14ac:dyDescent="0.25">
      <c r="M80" s="56"/>
      <c r="N80" s="56"/>
      <c r="O80" s="61"/>
      <c r="P80" s="51"/>
    </row>
    <row r="81" spans="13:16" x14ac:dyDescent="0.25">
      <c r="M81" s="56"/>
      <c r="N81" s="56"/>
      <c r="O81" s="61"/>
      <c r="P81" s="50"/>
    </row>
    <row r="82" spans="13:16" x14ac:dyDescent="0.25">
      <c r="M82" s="56"/>
      <c r="N82" s="56"/>
      <c r="O82" s="61"/>
      <c r="P82" s="50"/>
    </row>
    <row r="83" spans="13:16" x14ac:dyDescent="0.25">
      <c r="M83" s="56"/>
      <c r="N83" s="56"/>
      <c r="O83" s="61"/>
      <c r="P83" s="50"/>
    </row>
    <row r="84" spans="13:16" x14ac:dyDescent="0.25">
      <c r="M84" s="56"/>
      <c r="N84" s="56"/>
      <c r="O84" s="61"/>
      <c r="P84" s="50"/>
    </row>
    <row r="85" spans="13:16" x14ac:dyDescent="0.25">
      <c r="M85" s="56"/>
      <c r="N85" s="56"/>
      <c r="O85" s="61"/>
      <c r="P85" s="50"/>
    </row>
    <row r="86" spans="13:16" x14ac:dyDescent="0.25">
      <c r="M86" s="56"/>
      <c r="N86" s="56"/>
      <c r="O86" s="61"/>
      <c r="P86" s="50"/>
    </row>
    <row r="87" spans="13:16" x14ac:dyDescent="0.25">
      <c r="M87" s="62"/>
      <c r="N87" s="62"/>
      <c r="O87" s="58"/>
      <c r="P87" s="50"/>
    </row>
    <row r="88" spans="13:16" x14ac:dyDescent="0.25">
      <c r="M88" s="56"/>
      <c r="N88" s="56"/>
      <c r="O88" s="58"/>
      <c r="P88" s="50"/>
    </row>
    <row r="89" spans="13:16" x14ac:dyDescent="0.25">
      <c r="M89" s="56"/>
      <c r="N89" s="63"/>
      <c r="O89" s="58"/>
      <c r="P89" s="50"/>
    </row>
    <row r="90" spans="13:16" x14ac:dyDescent="0.25">
      <c r="M90" s="62"/>
      <c r="N90" s="62"/>
      <c r="O90" s="58"/>
      <c r="P90" s="51"/>
    </row>
    <row r="91" spans="13:16" x14ac:dyDescent="0.25">
      <c r="M91" s="62"/>
      <c r="N91" s="62"/>
      <c r="O91" s="58"/>
      <c r="P91" s="50"/>
    </row>
    <row r="92" spans="13:16" x14ac:dyDescent="0.25">
      <c r="M92" s="62"/>
      <c r="N92" s="62"/>
      <c r="O92" s="58"/>
      <c r="P92" s="50"/>
    </row>
    <row r="93" spans="13:16" x14ac:dyDescent="0.25">
      <c r="M93" s="62"/>
      <c r="N93" s="62"/>
      <c r="O93" s="58"/>
      <c r="P93" s="50"/>
    </row>
    <row r="94" spans="13:16" x14ac:dyDescent="0.25">
      <c r="M94" s="62"/>
      <c r="N94" s="62"/>
      <c r="O94" s="58"/>
      <c r="P94" s="50"/>
    </row>
    <row r="95" spans="13:16" x14ac:dyDescent="0.25">
      <c r="M95" s="62"/>
      <c r="N95" s="62"/>
      <c r="O95" s="58"/>
      <c r="P95" s="50"/>
    </row>
    <row r="96" spans="13:16" x14ac:dyDescent="0.25">
      <c r="M96" s="62"/>
      <c r="N96" s="62"/>
      <c r="O96" s="58"/>
      <c r="P96" s="50"/>
    </row>
    <row r="97" spans="13:16" x14ac:dyDescent="0.25">
      <c r="M97" s="62"/>
      <c r="N97" s="62"/>
      <c r="O97" s="58"/>
      <c r="P97" s="50"/>
    </row>
    <row r="98" spans="13:16" x14ac:dyDescent="0.25">
      <c r="M98" s="62"/>
      <c r="N98" s="62"/>
      <c r="O98" s="58"/>
      <c r="P98" s="50"/>
    </row>
    <row r="99" spans="13:16" x14ac:dyDescent="0.25">
      <c r="M99" s="57"/>
      <c r="N99" s="62"/>
      <c r="O99" s="59"/>
      <c r="P99" s="50"/>
    </row>
    <row r="100" spans="13:16" x14ac:dyDescent="0.25">
      <c r="M100" s="62"/>
      <c r="N100" s="62"/>
      <c r="O100" s="58"/>
      <c r="P100" s="50"/>
    </row>
    <row r="101" spans="13:16" x14ac:dyDescent="0.25">
      <c r="M101" s="56"/>
      <c r="N101" s="57"/>
      <c r="O101" s="58"/>
      <c r="P101" s="50"/>
    </row>
    <row r="102" spans="13:16" x14ac:dyDescent="0.25">
      <c r="M102" s="56"/>
      <c r="N102" s="57"/>
      <c r="O102" s="58"/>
      <c r="P102" s="50"/>
    </row>
    <row r="103" spans="13:16" x14ac:dyDescent="0.25">
      <c r="M103" s="56"/>
      <c r="N103" s="57"/>
      <c r="O103" s="58"/>
      <c r="P103" s="50"/>
    </row>
    <row r="104" spans="13:16" x14ac:dyDescent="0.25">
      <c r="M104" s="60"/>
      <c r="N104" s="57"/>
      <c r="O104" s="59"/>
      <c r="P104" s="50"/>
    </row>
    <row r="105" spans="13:16" x14ac:dyDescent="0.25">
      <c r="M105" s="64"/>
      <c r="N105" s="62"/>
      <c r="O105" s="59"/>
      <c r="P105" s="50"/>
    </row>
    <row r="106" spans="13:16" x14ac:dyDescent="0.25">
      <c r="M106" s="64"/>
      <c r="N106" s="62"/>
      <c r="O106" s="61"/>
      <c r="P106" s="50"/>
    </row>
    <row r="107" spans="13:16" x14ac:dyDescent="0.25">
      <c r="M107" s="64"/>
      <c r="N107" s="62"/>
      <c r="O107" s="61"/>
      <c r="P107" s="50"/>
    </row>
    <row r="108" spans="13:16" x14ac:dyDescent="0.25">
      <c r="M108" s="64"/>
      <c r="N108" s="62"/>
      <c r="O108" s="61"/>
      <c r="P108" s="50"/>
    </row>
    <row r="109" spans="13:16" x14ac:dyDescent="0.25">
      <c r="M109" s="64"/>
      <c r="N109" s="62"/>
      <c r="O109" s="61"/>
      <c r="P109" s="50"/>
    </row>
    <row r="110" spans="13:16" x14ac:dyDescent="0.25">
      <c r="M110" s="64"/>
      <c r="N110" s="62"/>
      <c r="O110" s="61"/>
      <c r="P110" s="50"/>
    </row>
    <row r="111" spans="13:16" x14ac:dyDescent="0.25">
      <c r="M111" s="65"/>
      <c r="N111" s="62"/>
      <c r="O111" s="59"/>
      <c r="P111" s="50"/>
    </row>
    <row r="112" spans="13:16" x14ac:dyDescent="0.25">
      <c r="M112" s="64"/>
      <c r="N112" s="62"/>
      <c r="O112" s="59"/>
      <c r="P112" s="50"/>
    </row>
    <row r="113" spans="13:16" x14ac:dyDescent="0.25">
      <c r="M113" s="56"/>
      <c r="N113" s="57"/>
      <c r="O113" s="59"/>
      <c r="P113" s="50"/>
    </row>
    <row r="114" spans="13:16" x14ac:dyDescent="0.25">
      <c r="M114" s="56"/>
      <c r="N114" s="57"/>
      <c r="O114" s="58"/>
      <c r="P114" s="50"/>
    </row>
    <row r="115" spans="13:16" x14ac:dyDescent="0.25">
      <c r="M115" s="56"/>
      <c r="N115" s="57"/>
      <c r="O115" s="59"/>
      <c r="P115" s="50"/>
    </row>
    <row r="116" spans="13:16" x14ac:dyDescent="0.25">
      <c r="M116" s="60"/>
      <c r="N116" s="57"/>
      <c r="O116" s="59"/>
      <c r="P116" s="50"/>
    </row>
    <row r="117" spans="13:16" x14ac:dyDescent="0.25">
      <c r="M117" s="56"/>
      <c r="N117" s="56"/>
      <c r="O117" s="58"/>
      <c r="P117" s="50"/>
    </row>
    <row r="118" spans="13:16" x14ac:dyDescent="0.25">
      <c r="M118" s="57"/>
      <c r="N118" s="57"/>
      <c r="O118" s="58"/>
      <c r="P118" s="50"/>
    </row>
    <row r="119" spans="13:16" x14ac:dyDescent="0.25">
      <c r="M119" s="57"/>
      <c r="N119" s="57"/>
      <c r="O119" s="58"/>
      <c r="P119" s="50"/>
    </row>
    <row r="120" spans="13:16" x14ac:dyDescent="0.25">
      <c r="M120" s="56"/>
      <c r="N120" s="57"/>
      <c r="O120" s="58"/>
      <c r="P120" s="50"/>
    </row>
    <row r="121" spans="13:16" x14ac:dyDescent="0.25">
      <c r="M121" s="57"/>
      <c r="N121" s="57"/>
      <c r="O121" s="58"/>
      <c r="P121" s="50"/>
    </row>
    <row r="122" spans="13:16" x14ac:dyDescent="0.25">
      <c r="M122" s="56"/>
      <c r="N122" s="62"/>
      <c r="O122" s="58"/>
      <c r="P122" s="50"/>
    </row>
    <row r="123" spans="13:16" x14ac:dyDescent="0.25">
      <c r="M123" s="57"/>
      <c r="N123" s="57"/>
      <c r="O123" s="59"/>
      <c r="P123" s="50"/>
    </row>
    <row r="124" spans="13:16" x14ac:dyDescent="0.25">
      <c r="M124" s="57"/>
      <c r="N124" s="57"/>
      <c r="O124" s="58"/>
      <c r="P124" s="50"/>
    </row>
    <row r="125" spans="13:16" x14ac:dyDescent="0.25">
      <c r="M125" s="56"/>
      <c r="N125" s="57"/>
      <c r="O125" s="58"/>
      <c r="P125" s="50"/>
    </row>
    <row r="126" spans="13:16" x14ac:dyDescent="0.25">
      <c r="M126" s="57"/>
      <c r="N126" s="56"/>
      <c r="O126" s="58"/>
      <c r="P126" s="50"/>
    </row>
    <row r="127" spans="13:16" x14ac:dyDescent="0.25">
      <c r="M127" s="56"/>
      <c r="N127" s="56"/>
      <c r="O127" s="58"/>
      <c r="P127" s="50"/>
    </row>
    <row r="128" spans="13:16" x14ac:dyDescent="0.25">
      <c r="M128" s="56"/>
      <c r="N128" s="56"/>
      <c r="O128" s="58"/>
      <c r="P128" s="50"/>
    </row>
    <row r="129" spans="13:16" x14ac:dyDescent="0.25">
      <c r="M129" s="56"/>
      <c r="N129" s="56"/>
      <c r="O129" s="58"/>
      <c r="P129" s="50"/>
    </row>
    <row r="130" spans="13:16" x14ac:dyDescent="0.25">
      <c r="M130" s="56"/>
      <c r="N130" s="56"/>
      <c r="O130" s="58"/>
      <c r="P130" s="50"/>
    </row>
    <row r="131" spans="13:16" x14ac:dyDescent="0.25">
      <c r="M131" s="56"/>
      <c r="N131" s="56"/>
      <c r="O131" s="58"/>
      <c r="P131" s="50"/>
    </row>
    <row r="132" spans="13:16" x14ac:dyDescent="0.25">
      <c r="M132" s="56"/>
      <c r="N132" s="57"/>
      <c r="O132" s="58"/>
      <c r="P132" s="50"/>
    </row>
    <row r="133" spans="13:16" x14ac:dyDescent="0.25">
      <c r="M133" s="56"/>
      <c r="N133" s="57"/>
      <c r="O133" s="66"/>
      <c r="P133" s="50"/>
    </row>
    <row r="134" spans="13:16" x14ac:dyDescent="0.25">
      <c r="M134" s="56"/>
      <c r="N134" s="57"/>
      <c r="O134" s="59"/>
      <c r="P134" s="50"/>
    </row>
    <row r="135" spans="13:16" x14ac:dyDescent="0.25">
      <c r="M135" s="56"/>
      <c r="N135" s="57"/>
      <c r="O135" s="59"/>
      <c r="P135" s="50"/>
    </row>
    <row r="136" spans="13:16" x14ac:dyDescent="0.25">
      <c r="M136" s="56"/>
      <c r="N136" s="57"/>
      <c r="O136" s="59"/>
      <c r="P136" s="50"/>
    </row>
    <row r="137" spans="13:16" x14ac:dyDescent="0.25">
      <c r="M137" s="56"/>
      <c r="N137" s="57"/>
      <c r="O137" s="59"/>
      <c r="P137" s="50"/>
    </row>
    <row r="138" spans="13:16" x14ac:dyDescent="0.25">
      <c r="M138" s="57"/>
      <c r="N138" s="57"/>
      <c r="O138" s="59"/>
      <c r="P138" s="50"/>
    </row>
    <row r="139" spans="13:16" x14ac:dyDescent="0.25">
      <c r="M139" s="56"/>
      <c r="N139" s="56"/>
      <c r="O139" s="59"/>
      <c r="P139" s="50"/>
    </row>
    <row r="140" spans="13:16" x14ac:dyDescent="0.25">
      <c r="M140" s="56"/>
      <c r="N140" s="56"/>
      <c r="O140" s="59"/>
      <c r="P140" s="50"/>
    </row>
    <row r="141" spans="13:16" x14ac:dyDescent="0.25">
      <c r="M141" s="56"/>
      <c r="N141" s="56"/>
      <c r="O141" s="59"/>
      <c r="P141" s="50"/>
    </row>
    <row r="142" spans="13:16" x14ac:dyDescent="0.25">
      <c r="M142" s="56"/>
      <c r="N142" s="56"/>
      <c r="O142" s="59"/>
      <c r="P142" s="50"/>
    </row>
    <row r="143" spans="13:16" x14ac:dyDescent="0.25">
      <c r="M143" s="56"/>
      <c r="N143" s="57"/>
      <c r="O143" s="59"/>
      <c r="P143" s="50"/>
    </row>
    <row r="144" spans="13:16" x14ac:dyDescent="0.25">
      <c r="M144" s="56"/>
      <c r="N144" s="57"/>
      <c r="O144" s="59"/>
      <c r="P144" s="50"/>
    </row>
    <row r="145" spans="13:16" x14ac:dyDescent="0.25">
      <c r="M145" s="56"/>
      <c r="N145" s="57"/>
      <c r="O145" s="59"/>
      <c r="P145" s="50"/>
    </row>
    <row r="146" spans="13:16" x14ac:dyDescent="0.25">
      <c r="M146" s="57"/>
      <c r="N146" s="57"/>
      <c r="O146" s="59"/>
      <c r="P146" s="50"/>
    </row>
    <row r="147" spans="13:16" x14ac:dyDescent="0.25">
      <c r="M147" s="57"/>
      <c r="N147" s="57"/>
      <c r="O147" s="59"/>
      <c r="P147" s="50"/>
    </row>
    <row r="148" spans="13:16" x14ac:dyDescent="0.25">
      <c r="M148" s="56"/>
      <c r="N148" s="56"/>
      <c r="O148" s="58"/>
      <c r="P148" s="51"/>
    </row>
    <row r="149" spans="13:16" x14ac:dyDescent="0.25">
      <c r="M149" s="56"/>
      <c r="N149" s="56"/>
      <c r="O149" s="58"/>
      <c r="P149" s="50"/>
    </row>
    <row r="150" spans="13:16" x14ac:dyDescent="0.25">
      <c r="M150" s="56"/>
      <c r="N150" s="56"/>
      <c r="O150" s="58"/>
      <c r="P150" s="50"/>
    </row>
    <row r="151" spans="13:16" x14ac:dyDescent="0.25">
      <c r="M151" s="56"/>
      <c r="N151" s="56"/>
      <c r="O151" s="58"/>
      <c r="P151" s="50"/>
    </row>
    <row r="152" spans="13:16" x14ac:dyDescent="0.25">
      <c r="M152" s="56"/>
      <c r="N152" s="56"/>
      <c r="O152" s="58"/>
      <c r="P152" s="50"/>
    </row>
    <row r="153" spans="13:16" x14ac:dyDescent="0.25">
      <c r="M153" s="56"/>
      <c r="N153" s="56"/>
      <c r="O153" s="58"/>
      <c r="P153" s="50"/>
    </row>
    <row r="154" spans="13:16" x14ac:dyDescent="0.25">
      <c r="M154" s="57"/>
      <c r="N154" s="57"/>
      <c r="O154" s="59"/>
      <c r="P154" s="50"/>
    </row>
    <row r="155" spans="13:16" x14ac:dyDescent="0.25">
      <c r="M155" s="56"/>
      <c r="N155" s="56"/>
      <c r="O155" s="58"/>
      <c r="P155" s="50"/>
    </row>
    <row r="156" spans="13:16" x14ac:dyDescent="0.25">
      <c r="M156" s="56"/>
      <c r="N156" s="56"/>
      <c r="O156" s="58"/>
      <c r="P156" s="50"/>
    </row>
    <row r="157" spans="13:16" x14ac:dyDescent="0.25">
      <c r="M157" s="56"/>
      <c r="N157" s="56"/>
      <c r="O157" s="58"/>
      <c r="P157" s="50"/>
    </row>
    <row r="158" spans="13:16" x14ac:dyDescent="0.25">
      <c r="M158" s="56"/>
      <c r="N158" s="56"/>
      <c r="O158" s="58"/>
      <c r="P158" s="50"/>
    </row>
    <row r="159" spans="13:16" x14ac:dyDescent="0.25">
      <c r="M159" s="56"/>
      <c r="N159" s="56"/>
      <c r="O159" s="58"/>
      <c r="P159" s="50"/>
    </row>
    <row r="160" spans="13:16" x14ac:dyDescent="0.25">
      <c r="M160" s="56"/>
      <c r="N160" s="56"/>
      <c r="O160" s="58"/>
      <c r="P160" s="50"/>
    </row>
    <row r="161" spans="13:16" x14ac:dyDescent="0.25">
      <c r="M161" s="56"/>
      <c r="N161" s="56"/>
      <c r="O161" s="58"/>
      <c r="P161" s="50"/>
    </row>
    <row r="162" spans="13:16" x14ac:dyDescent="0.25">
      <c r="M162" s="56"/>
      <c r="N162" s="57"/>
      <c r="O162" s="58"/>
      <c r="P162" s="50"/>
    </row>
    <row r="163" spans="13:16" x14ac:dyDescent="0.25">
      <c r="M163" s="56"/>
      <c r="N163" s="57"/>
      <c r="O163" s="66"/>
      <c r="P163" s="50"/>
    </row>
    <row r="164" spans="13:16" x14ac:dyDescent="0.25">
      <c r="M164" s="50"/>
      <c r="N164" s="50"/>
      <c r="O164" s="50"/>
      <c r="P164" s="50"/>
    </row>
    <row r="165" spans="13:16" x14ac:dyDescent="0.25">
      <c r="M165" s="50"/>
      <c r="N165" s="56"/>
      <c r="O165" s="50"/>
      <c r="P165" s="50"/>
    </row>
  </sheetData>
  <mergeCells count="7">
    <mergeCell ref="B2:K2"/>
    <mergeCell ref="B6:K6"/>
    <mergeCell ref="B18:F18"/>
    <mergeCell ref="B17:F17"/>
    <mergeCell ref="B9:F9"/>
    <mergeCell ref="B8:F8"/>
    <mergeCell ref="B4:K4"/>
  </mergeCells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workbookViewId="0">
      <selection activeCell="E22" sqref="E22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  <col min="9" max="9" width="10.140625" bestFit="1" customWidth="1"/>
  </cols>
  <sheetData>
    <row r="1" spans="2:9" ht="18" x14ac:dyDescent="0.25">
      <c r="B1" s="11"/>
      <c r="C1" s="11"/>
      <c r="D1" s="11"/>
      <c r="E1" s="3"/>
      <c r="F1" s="3"/>
      <c r="G1" s="3"/>
    </row>
    <row r="2" spans="2:9" ht="15.75" customHeight="1" x14ac:dyDescent="0.25">
      <c r="B2" s="117" t="s">
        <v>20</v>
      </c>
      <c r="C2" s="117"/>
      <c r="D2" s="117"/>
      <c r="E2" s="117"/>
      <c r="F2" s="117"/>
      <c r="G2" s="117"/>
    </row>
    <row r="3" spans="2:9" ht="18" x14ac:dyDescent="0.25">
      <c r="B3" s="28"/>
      <c r="C3" s="28"/>
      <c r="D3" s="28"/>
      <c r="E3" s="29"/>
      <c r="F3" s="29"/>
      <c r="G3" s="29"/>
    </row>
    <row r="4" spans="2:9" ht="31.5" customHeight="1" x14ac:dyDescent="0.25">
      <c r="B4" s="25" t="s">
        <v>6</v>
      </c>
      <c r="C4" s="16" t="s">
        <v>79</v>
      </c>
      <c r="D4" s="1" t="s">
        <v>84</v>
      </c>
      <c r="E4" s="16" t="s">
        <v>82</v>
      </c>
      <c r="F4" s="25" t="s">
        <v>9</v>
      </c>
      <c r="G4" s="25" t="s">
        <v>21</v>
      </c>
    </row>
    <row r="5" spans="2:9" s="19" customFormat="1" ht="11.25" x14ac:dyDescent="0.2">
      <c r="B5" s="26">
        <v>1</v>
      </c>
      <c r="C5" s="26">
        <v>2</v>
      </c>
      <c r="D5" s="26">
        <v>3</v>
      </c>
      <c r="E5" s="26">
        <v>4</v>
      </c>
      <c r="F5" s="39" t="s">
        <v>37</v>
      </c>
      <c r="G5" s="39" t="s">
        <v>38</v>
      </c>
    </row>
    <row r="6" spans="2:9" x14ac:dyDescent="0.25">
      <c r="B6" s="4" t="s">
        <v>19</v>
      </c>
      <c r="C6" s="71">
        <f>C7+C13+C15+C17+C18+C19+C21</f>
        <v>845668.65000000014</v>
      </c>
      <c r="D6" s="70">
        <f>SUM(D11,D13,D15,D17,D18,D19,D21)</f>
        <v>3269026.08</v>
      </c>
      <c r="E6" s="71">
        <f>SUM(E7,E14,E16,E17,E18,E19,E20)</f>
        <v>876629.67</v>
      </c>
      <c r="F6" s="42">
        <f>E6/C6*100</f>
        <v>103.6611289776439</v>
      </c>
      <c r="G6" s="42">
        <f>E6/D6*100</f>
        <v>26.816233598234252</v>
      </c>
      <c r="I6" s="83"/>
    </row>
    <row r="7" spans="2:9" x14ac:dyDescent="0.25">
      <c r="B7" s="4" t="s">
        <v>17</v>
      </c>
      <c r="C7" s="71">
        <f>C8+C9+C11</f>
        <v>121604.17000000001</v>
      </c>
      <c r="D7" s="43"/>
      <c r="E7" s="71">
        <f>E8+E9+E11</f>
        <v>111910.22</v>
      </c>
      <c r="F7" s="42">
        <f t="shared" ref="F7:F37" si="0">E7/C7*100</f>
        <v>92.028275017213616</v>
      </c>
      <c r="G7" s="42" t="s">
        <v>83</v>
      </c>
      <c r="I7" s="45"/>
    </row>
    <row r="8" spans="2:9" x14ac:dyDescent="0.25">
      <c r="B8" s="24" t="s">
        <v>16</v>
      </c>
      <c r="C8" s="67">
        <v>7753.32</v>
      </c>
      <c r="D8" s="49"/>
      <c r="E8" s="67">
        <v>25107.06</v>
      </c>
      <c r="F8" s="42">
        <f t="shared" si="0"/>
        <v>323.82334277445023</v>
      </c>
      <c r="G8" s="42" t="s">
        <v>83</v>
      </c>
      <c r="I8" s="45"/>
    </row>
    <row r="9" spans="2:9" x14ac:dyDescent="0.25">
      <c r="B9" s="23" t="s">
        <v>39</v>
      </c>
      <c r="C9" s="67">
        <f>8567.7+1564.66+9538.47</f>
        <v>19670.830000000002</v>
      </c>
      <c r="D9" s="49"/>
      <c r="E9" s="67"/>
      <c r="F9" s="42">
        <f t="shared" si="0"/>
        <v>0</v>
      </c>
      <c r="G9" s="42" t="s">
        <v>83</v>
      </c>
    </row>
    <row r="10" spans="2:9" x14ac:dyDescent="0.25">
      <c r="B10" s="23" t="s">
        <v>40</v>
      </c>
      <c r="C10" s="67"/>
      <c r="D10" s="49"/>
      <c r="E10" s="67"/>
      <c r="F10" s="42" t="s">
        <v>83</v>
      </c>
      <c r="G10" s="42" t="s">
        <v>83</v>
      </c>
    </row>
    <row r="11" spans="2:9" x14ac:dyDescent="0.25">
      <c r="B11" s="22" t="s">
        <v>44</v>
      </c>
      <c r="C11" s="67">
        <v>94180.02</v>
      </c>
      <c r="D11" s="72">
        <v>128013.85</v>
      </c>
      <c r="E11" s="67">
        <v>86803.16</v>
      </c>
      <c r="F11" s="42">
        <f t="shared" si="0"/>
        <v>92.167277093379255</v>
      </c>
      <c r="G11" s="42">
        <f t="shared" ref="G11:G37" si="1">E11/D11*100</f>
        <v>67.807631752345543</v>
      </c>
      <c r="I11" s="45"/>
    </row>
    <row r="12" spans="2:9" x14ac:dyDescent="0.25">
      <c r="B12" s="22" t="s">
        <v>78</v>
      </c>
      <c r="C12" s="67"/>
      <c r="D12" s="72"/>
      <c r="E12" s="67"/>
      <c r="F12" s="42" t="s">
        <v>83</v>
      </c>
      <c r="G12" s="42" t="s">
        <v>83</v>
      </c>
    </row>
    <row r="13" spans="2:9" x14ac:dyDescent="0.25">
      <c r="B13" s="4" t="s">
        <v>15</v>
      </c>
      <c r="C13" s="71">
        <v>1904.58</v>
      </c>
      <c r="D13" s="70">
        <v>7432.45</v>
      </c>
      <c r="E13" s="71"/>
      <c r="F13" s="42">
        <f t="shared" si="0"/>
        <v>0</v>
      </c>
      <c r="G13" s="42">
        <f t="shared" si="1"/>
        <v>0</v>
      </c>
    </row>
    <row r="14" spans="2:9" x14ac:dyDescent="0.25">
      <c r="B14" s="22" t="s">
        <v>14</v>
      </c>
      <c r="C14" s="67">
        <v>1954.58</v>
      </c>
      <c r="D14" s="72">
        <v>7432.45</v>
      </c>
      <c r="E14" s="67">
        <v>1750.06</v>
      </c>
      <c r="F14" s="42">
        <f t="shared" si="0"/>
        <v>89.53637098507096</v>
      </c>
      <c r="G14" s="42">
        <f t="shared" si="1"/>
        <v>23.546206163512704</v>
      </c>
    </row>
    <row r="15" spans="2:9" x14ac:dyDescent="0.25">
      <c r="B15" s="4" t="s">
        <v>41</v>
      </c>
      <c r="C15" s="71">
        <v>31123.08</v>
      </c>
      <c r="D15" s="70">
        <v>1793723.23</v>
      </c>
      <c r="E15" s="71"/>
      <c r="F15" s="42">
        <f t="shared" si="0"/>
        <v>0</v>
      </c>
      <c r="G15" s="42">
        <f t="shared" si="1"/>
        <v>0</v>
      </c>
    </row>
    <row r="16" spans="2:9" x14ac:dyDescent="0.25">
      <c r="B16" s="22" t="s">
        <v>42</v>
      </c>
      <c r="C16" s="67">
        <v>31123.08</v>
      </c>
      <c r="D16" s="72">
        <v>1793723.23</v>
      </c>
      <c r="E16" s="67">
        <v>2670</v>
      </c>
      <c r="F16" s="42">
        <f t="shared" si="0"/>
        <v>8.57884245389595</v>
      </c>
      <c r="G16" s="42">
        <f t="shared" si="1"/>
        <v>0.14885239569540504</v>
      </c>
      <c r="I16" s="45"/>
    </row>
    <row r="17" spans="2:9" x14ac:dyDescent="0.25">
      <c r="B17" s="40" t="s">
        <v>43</v>
      </c>
      <c r="C17" s="71">
        <v>0</v>
      </c>
      <c r="D17" s="70">
        <v>10203.33</v>
      </c>
      <c r="E17" s="71">
        <v>12492.29</v>
      </c>
      <c r="F17" s="42" t="s">
        <v>83</v>
      </c>
      <c r="G17" s="42">
        <f t="shared" si="1"/>
        <v>122.43346044869665</v>
      </c>
    </row>
    <row r="18" spans="2:9" x14ac:dyDescent="0.25">
      <c r="B18" s="40" t="s">
        <v>85</v>
      </c>
      <c r="C18" s="48">
        <f>659997.51+28870.31+440</f>
        <v>689307.82000000007</v>
      </c>
      <c r="D18" s="73">
        <v>1324344.3</v>
      </c>
      <c r="E18" s="48">
        <v>738094.7</v>
      </c>
      <c r="F18" s="42">
        <f t="shared" si="0"/>
        <v>107.07766234249307</v>
      </c>
      <c r="G18" s="42">
        <f t="shared" si="1"/>
        <v>55.732840772599687</v>
      </c>
    </row>
    <row r="19" spans="2:9" x14ac:dyDescent="0.25">
      <c r="B19" s="40" t="s">
        <v>86</v>
      </c>
      <c r="C19" s="71">
        <v>1679</v>
      </c>
      <c r="D19" s="70">
        <v>2654.46</v>
      </c>
      <c r="E19" s="71">
        <v>5000</v>
      </c>
      <c r="F19" s="42">
        <f t="shared" si="0"/>
        <v>297.79630732578914</v>
      </c>
      <c r="G19" s="42">
        <f t="shared" si="1"/>
        <v>188.36222809912374</v>
      </c>
    </row>
    <row r="20" spans="2:9" x14ac:dyDescent="0.25">
      <c r="B20" s="40" t="s">
        <v>87</v>
      </c>
      <c r="C20" s="71">
        <v>0</v>
      </c>
      <c r="D20" s="70"/>
      <c r="E20" s="71">
        <v>4712.3999999999996</v>
      </c>
      <c r="F20" s="42" t="s">
        <v>83</v>
      </c>
      <c r="G20" s="42" t="s">
        <v>83</v>
      </c>
    </row>
    <row r="21" spans="2:9" x14ac:dyDescent="0.25">
      <c r="B21" s="4" t="s">
        <v>45</v>
      </c>
      <c r="C21" s="71">
        <v>50</v>
      </c>
      <c r="D21" s="70">
        <v>2654.46</v>
      </c>
      <c r="E21" s="71"/>
      <c r="F21" s="42">
        <f t="shared" si="0"/>
        <v>0</v>
      </c>
      <c r="G21" s="42">
        <f t="shared" si="1"/>
        <v>0</v>
      </c>
      <c r="I21" s="45"/>
    </row>
    <row r="22" spans="2:9" ht="15.75" customHeight="1" x14ac:dyDescent="0.25">
      <c r="B22" s="4" t="s">
        <v>18</v>
      </c>
      <c r="C22" s="71">
        <f>C23+C29+C31+C33+C34+C35+C37</f>
        <v>833496.42</v>
      </c>
      <c r="D22" s="70">
        <f>SUM(D27,D29,D31,D33,D34,D35,D37)</f>
        <v>3269026.08</v>
      </c>
      <c r="E22" s="71">
        <f>SUM(E24,E27,E30,E32,E33,E34,E35,E36)</f>
        <v>884302.96</v>
      </c>
      <c r="F22" s="42">
        <f t="shared" si="0"/>
        <v>106.09559186828901</v>
      </c>
      <c r="G22" s="42">
        <f t="shared" si="1"/>
        <v>27.050960694691064</v>
      </c>
      <c r="I22" s="83"/>
    </row>
    <row r="23" spans="2:9" ht="15.75" customHeight="1" x14ac:dyDescent="0.25">
      <c r="B23" s="4" t="s">
        <v>17</v>
      </c>
      <c r="C23" s="71">
        <f>SUM(C24:C28)</f>
        <v>124890.56</v>
      </c>
      <c r="D23" s="43"/>
      <c r="E23" s="71">
        <f>SUM(E24:E28)</f>
        <v>130012.04</v>
      </c>
      <c r="F23" s="42">
        <f t="shared" si="0"/>
        <v>104.10077430992382</v>
      </c>
      <c r="G23" s="42" t="s">
        <v>83</v>
      </c>
    </row>
    <row r="24" spans="2:9" x14ac:dyDescent="0.25">
      <c r="B24" s="24" t="s">
        <v>16</v>
      </c>
      <c r="C24" s="67">
        <f>600+3500+933.15+1846.13+200+304.61+1192.18</f>
        <v>8576.07</v>
      </c>
      <c r="D24" s="49"/>
      <c r="E24" s="67">
        <v>25107.06</v>
      </c>
      <c r="F24" s="42">
        <f t="shared" si="0"/>
        <v>292.7571719913667</v>
      </c>
      <c r="G24" s="42" t="s">
        <v>83</v>
      </c>
    </row>
    <row r="25" spans="2:9" x14ac:dyDescent="0.25">
      <c r="B25" s="23" t="s">
        <v>39</v>
      </c>
      <c r="C25" s="67">
        <f>1564.66+9538.47+8567.7</f>
        <v>19670.830000000002</v>
      </c>
      <c r="D25" s="49"/>
      <c r="E25" s="67"/>
      <c r="F25" s="42">
        <f t="shared" si="0"/>
        <v>0</v>
      </c>
      <c r="G25" s="42" t="s">
        <v>83</v>
      </c>
    </row>
    <row r="26" spans="2:9" x14ac:dyDescent="0.25">
      <c r="B26" s="23" t="s">
        <v>40</v>
      </c>
      <c r="C26" s="67"/>
      <c r="D26" s="49"/>
      <c r="E26" s="67"/>
      <c r="F26" s="42" t="s">
        <v>83</v>
      </c>
      <c r="G26" s="42" t="s">
        <v>83</v>
      </c>
    </row>
    <row r="27" spans="2:9" x14ac:dyDescent="0.25">
      <c r="B27" s="22" t="s">
        <v>44</v>
      </c>
      <c r="C27" s="67">
        <f>96948.86+8262.5-8567.7</f>
        <v>96643.66</v>
      </c>
      <c r="D27" s="72">
        <v>128013.85</v>
      </c>
      <c r="E27" s="67">
        <v>104904.98</v>
      </c>
      <c r="F27" s="42">
        <f t="shared" si="0"/>
        <v>108.54822758161269</v>
      </c>
      <c r="G27" s="42">
        <f t="shared" si="1"/>
        <v>81.948148579235763</v>
      </c>
    </row>
    <row r="28" spans="2:9" x14ac:dyDescent="0.25">
      <c r="B28" s="22" t="s">
        <v>78</v>
      </c>
      <c r="C28" s="67"/>
      <c r="D28" s="72"/>
      <c r="E28" s="67"/>
      <c r="F28" s="42" t="s">
        <v>83</v>
      </c>
      <c r="G28" s="42" t="s">
        <v>83</v>
      </c>
    </row>
    <row r="29" spans="2:9" x14ac:dyDescent="0.25">
      <c r="B29" s="4" t="s">
        <v>15</v>
      </c>
      <c r="C29" s="71">
        <f>C30</f>
        <v>973.21</v>
      </c>
      <c r="D29" s="70">
        <v>7432.45</v>
      </c>
      <c r="E29" s="71">
        <f>E30</f>
        <v>1750.06</v>
      </c>
      <c r="F29" s="42">
        <f t="shared" si="0"/>
        <v>179.82347078225663</v>
      </c>
      <c r="G29" s="42">
        <f t="shared" si="1"/>
        <v>23.546206163512704</v>
      </c>
    </row>
    <row r="30" spans="2:9" x14ac:dyDescent="0.25">
      <c r="B30" s="22" t="s">
        <v>14</v>
      </c>
      <c r="C30" s="67">
        <f>66+108.64+253.9+465.67+79</f>
        <v>973.21</v>
      </c>
      <c r="D30" s="72">
        <v>7432.45</v>
      </c>
      <c r="E30" s="67">
        <v>1750.06</v>
      </c>
      <c r="F30" s="42">
        <f t="shared" si="0"/>
        <v>179.82347078225663</v>
      </c>
      <c r="G30" s="42">
        <f t="shared" si="1"/>
        <v>23.546206163512704</v>
      </c>
    </row>
    <row r="31" spans="2:9" x14ac:dyDescent="0.25">
      <c r="B31" s="4" t="s">
        <v>41</v>
      </c>
      <c r="C31" s="71">
        <f>C32</f>
        <v>22483.129999999997</v>
      </c>
      <c r="D31" s="70">
        <v>1793723.23</v>
      </c>
      <c r="E31" s="71">
        <f>E32</f>
        <v>2670</v>
      </c>
      <c r="F31" s="42">
        <f t="shared" si="0"/>
        <v>11.875570705680216</v>
      </c>
      <c r="G31" s="42">
        <f t="shared" si="1"/>
        <v>0.14885239569540504</v>
      </c>
      <c r="I31" s="45"/>
    </row>
    <row r="32" spans="2:9" x14ac:dyDescent="0.25">
      <c r="B32" s="22" t="s">
        <v>42</v>
      </c>
      <c r="C32" s="67">
        <f>2366.2+87.88+20029.05</f>
        <v>22483.129999999997</v>
      </c>
      <c r="D32" s="72">
        <v>1793723.23</v>
      </c>
      <c r="E32" s="67">
        <v>2670</v>
      </c>
      <c r="F32" s="42">
        <f t="shared" si="0"/>
        <v>11.875570705680216</v>
      </c>
      <c r="G32" s="42">
        <f t="shared" si="1"/>
        <v>0.14885239569540504</v>
      </c>
    </row>
    <row r="33" spans="2:7" x14ac:dyDescent="0.25">
      <c r="B33" s="40" t="s">
        <v>43</v>
      </c>
      <c r="C33" s="71">
        <f>253.9+383.25</f>
        <v>637.15</v>
      </c>
      <c r="D33" s="70">
        <v>10203.33</v>
      </c>
      <c r="E33" s="71">
        <v>2063.7600000000002</v>
      </c>
      <c r="F33" s="42">
        <f t="shared" si="0"/>
        <v>323.90488895864399</v>
      </c>
      <c r="G33" s="42">
        <f t="shared" si="1"/>
        <v>20.226337872047655</v>
      </c>
    </row>
    <row r="34" spans="2:7" x14ac:dyDescent="0.25">
      <c r="B34" s="40" t="s">
        <v>85</v>
      </c>
      <c r="C34" s="48">
        <f>659997.51+22785.96</f>
        <v>682783.47</v>
      </c>
      <c r="D34" s="73">
        <v>1324344.3</v>
      </c>
      <c r="E34" s="48">
        <v>738094.7</v>
      </c>
      <c r="F34" s="42">
        <f t="shared" si="0"/>
        <v>108.10084491354191</v>
      </c>
      <c r="G34" s="42">
        <f t="shared" si="1"/>
        <v>55.732840772599687</v>
      </c>
    </row>
    <row r="35" spans="2:7" x14ac:dyDescent="0.25">
      <c r="B35" s="40" t="s">
        <v>86</v>
      </c>
      <c r="C35" s="71">
        <f>1679</f>
        <v>1679</v>
      </c>
      <c r="D35" s="70">
        <v>2654.46</v>
      </c>
      <c r="E35" s="71">
        <v>5000</v>
      </c>
      <c r="F35" s="42">
        <f t="shared" si="0"/>
        <v>297.79630732578914</v>
      </c>
      <c r="G35" s="42">
        <f t="shared" si="1"/>
        <v>188.36222809912374</v>
      </c>
    </row>
    <row r="36" spans="2:7" x14ac:dyDescent="0.25">
      <c r="B36" s="40" t="s">
        <v>87</v>
      </c>
      <c r="C36" s="71">
        <v>0</v>
      </c>
      <c r="D36" s="70"/>
      <c r="E36" s="71">
        <v>4712.3999999999996</v>
      </c>
      <c r="F36" s="42" t="s">
        <v>83</v>
      </c>
      <c r="G36" s="42" t="s">
        <v>83</v>
      </c>
    </row>
    <row r="37" spans="2:7" x14ac:dyDescent="0.25">
      <c r="B37" s="4" t="s">
        <v>45</v>
      </c>
      <c r="C37" s="71">
        <f>49.9</f>
        <v>49.9</v>
      </c>
      <c r="D37" s="70">
        <v>2654.46</v>
      </c>
      <c r="E37" s="71"/>
      <c r="F37" s="42">
        <f t="shared" si="0"/>
        <v>0</v>
      </c>
      <c r="G37" s="42">
        <f t="shared" si="1"/>
        <v>0</v>
      </c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workbookViewId="0">
      <selection activeCell="C14" sqref="C14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1"/>
      <c r="C1" s="11"/>
      <c r="D1" s="11"/>
      <c r="E1" s="3"/>
      <c r="F1" s="87"/>
      <c r="G1" s="87"/>
    </row>
    <row r="2" spans="2:7" ht="15.75" x14ac:dyDescent="0.25">
      <c r="B2" s="166" t="s">
        <v>89</v>
      </c>
      <c r="C2" s="166"/>
      <c r="D2" s="166"/>
      <c r="E2" s="166"/>
      <c r="F2" s="166"/>
      <c r="G2" s="166"/>
    </row>
    <row r="3" spans="2:7" ht="18" x14ac:dyDescent="0.25">
      <c r="B3" s="11"/>
      <c r="C3" s="11"/>
      <c r="D3" s="11"/>
      <c r="E3" s="3"/>
      <c r="F3" s="87"/>
      <c r="G3" s="87"/>
    </row>
    <row r="4" spans="2:7" ht="25.5" x14ac:dyDescent="0.25">
      <c r="B4" s="25" t="s">
        <v>6</v>
      </c>
      <c r="C4" s="25" t="str">
        <f>[1]SAŽETAK!G8</f>
        <v xml:space="preserve">OSTVARENJE/IZVRŠENJE 
1.-6.2025. </v>
      </c>
      <c r="D4" s="25" t="str">
        <f>[1]SAŽETAK!H8</f>
        <v>IZVORNI PLAN ILI REBALANS 2026.</v>
      </c>
      <c r="E4" s="25" t="str">
        <f>[1]SAŽETAK!I8</f>
        <v xml:space="preserve">OSTVARENJE/IZVRŠENJE 
1.-6.2026. </v>
      </c>
      <c r="F4" s="88" t="s">
        <v>9</v>
      </c>
      <c r="G4" s="88" t="s">
        <v>21</v>
      </c>
    </row>
    <row r="5" spans="2:7" x14ac:dyDescent="0.25">
      <c r="B5" s="25">
        <v>1</v>
      </c>
      <c r="C5" s="25">
        <v>2</v>
      </c>
      <c r="D5" s="25">
        <v>3</v>
      </c>
      <c r="E5" s="25">
        <v>5</v>
      </c>
      <c r="F5" s="88" t="s">
        <v>90</v>
      </c>
      <c r="G5" s="88" t="s">
        <v>91</v>
      </c>
    </row>
    <row r="6" spans="2:7" x14ac:dyDescent="0.25">
      <c r="B6" s="4" t="s">
        <v>18</v>
      </c>
      <c r="C6" s="89">
        <f t="shared" ref="C6:E6" si="0">C7</f>
        <v>833496.42</v>
      </c>
      <c r="D6" s="89">
        <f t="shared" si="0"/>
        <v>3269026.08</v>
      </c>
      <c r="E6" s="89">
        <f t="shared" si="0"/>
        <v>884302.96</v>
      </c>
      <c r="F6" s="46">
        <f>(E6/C6)*100</f>
        <v>106.09559186828901</v>
      </c>
      <c r="G6" s="46">
        <f>(E6/D6)*100</f>
        <v>27.050960694691064</v>
      </c>
    </row>
    <row r="7" spans="2:7" x14ac:dyDescent="0.25">
      <c r="B7" s="4" t="s">
        <v>92</v>
      </c>
      <c r="C7" s="89">
        <f>SUM(C8:C9)</f>
        <v>833496.42</v>
      </c>
      <c r="D7" s="89">
        <f t="shared" ref="D7:E7" si="1">SUM(D8:D9)</f>
        <v>3269026.08</v>
      </c>
      <c r="E7" s="89">
        <f t="shared" si="1"/>
        <v>884302.96</v>
      </c>
      <c r="F7" s="46">
        <f>(E7/C7)*100</f>
        <v>106.09559186828901</v>
      </c>
      <c r="G7" s="46">
        <f>(E7/D7)*100</f>
        <v>27.050960694691064</v>
      </c>
    </row>
    <row r="8" spans="2:7" x14ac:dyDescent="0.25">
      <c r="B8" s="90" t="s">
        <v>169</v>
      </c>
      <c r="C8" s="89">
        <v>833496.42</v>
      </c>
      <c r="D8" s="89">
        <v>3249740.7</v>
      </c>
      <c r="E8" s="89">
        <v>884302.96</v>
      </c>
      <c r="F8" s="46">
        <f>(E8/C8)*100</f>
        <v>106.09559186828901</v>
      </c>
      <c r="G8" s="46">
        <f>(E8/D8)*100</f>
        <v>27.211492904649283</v>
      </c>
    </row>
    <row r="9" spans="2:7" x14ac:dyDescent="0.25">
      <c r="B9" s="90" t="s">
        <v>170</v>
      </c>
      <c r="C9" s="89">
        <v>0</v>
      </c>
      <c r="D9" s="89">
        <v>19285.38</v>
      </c>
      <c r="E9" s="89">
        <v>0</v>
      </c>
      <c r="F9" s="46" t="s">
        <v>83</v>
      </c>
      <c r="G9" s="46">
        <f>(E9/D9)*100</f>
        <v>0</v>
      </c>
    </row>
  </sheetData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tabSelected="1" workbookViewId="0">
      <selection activeCell="F217" sqref="F21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26.85546875" customWidth="1"/>
    <col min="4" max="4" width="30" customWidth="1"/>
    <col min="5" max="7" width="25.28515625" customWidth="1"/>
  </cols>
  <sheetData>
    <row r="1" spans="1:7" ht="15.75" x14ac:dyDescent="0.25">
      <c r="A1" s="166" t="s">
        <v>165</v>
      </c>
      <c r="B1" s="176"/>
      <c r="C1" s="176"/>
      <c r="D1" s="176"/>
      <c r="E1" s="176"/>
      <c r="F1" s="176"/>
      <c r="G1" s="176"/>
    </row>
    <row r="2" spans="1:7" ht="18" x14ac:dyDescent="0.25">
      <c r="A2" s="11"/>
      <c r="B2" s="11"/>
      <c r="C2" s="11"/>
      <c r="D2" s="11"/>
      <c r="E2" s="11"/>
      <c r="F2" s="11"/>
      <c r="G2" s="87"/>
    </row>
    <row r="3" spans="1:7" ht="15.75" x14ac:dyDescent="0.25">
      <c r="A3" s="177" t="s">
        <v>166</v>
      </c>
      <c r="B3" s="177"/>
      <c r="C3" s="177"/>
      <c r="D3" s="177"/>
      <c r="E3" s="177"/>
      <c r="F3" s="177"/>
      <c r="G3" s="177"/>
    </row>
    <row r="5" spans="1:7" x14ac:dyDescent="0.25">
      <c r="A5" s="163" t="s">
        <v>93</v>
      </c>
      <c r="B5" s="164"/>
      <c r="C5" s="165"/>
      <c r="D5" s="25" t="s">
        <v>94</v>
      </c>
      <c r="E5" s="88" t="s">
        <v>95</v>
      </c>
      <c r="F5" s="88" t="s">
        <v>167</v>
      </c>
      <c r="G5" s="25" t="s">
        <v>168</v>
      </c>
    </row>
    <row r="6" spans="1:7" ht="25.5" x14ac:dyDescent="0.25">
      <c r="A6" s="178" t="s">
        <v>96</v>
      </c>
      <c r="B6" s="179"/>
      <c r="C6" s="180"/>
      <c r="D6" s="91" t="s">
        <v>97</v>
      </c>
      <c r="E6" s="92"/>
      <c r="F6" s="89"/>
      <c r="G6" s="89"/>
    </row>
    <row r="7" spans="1:7" ht="25.5" x14ac:dyDescent="0.25">
      <c r="A7" s="178" t="s">
        <v>98</v>
      </c>
      <c r="B7" s="179"/>
      <c r="C7" s="180"/>
      <c r="D7" s="91" t="s">
        <v>99</v>
      </c>
      <c r="E7" s="93">
        <v>128013.85</v>
      </c>
      <c r="F7" s="94">
        <f>SUM(F8,F13)</f>
        <v>108047.16</v>
      </c>
      <c r="G7" s="94">
        <f>F7/E7*100</f>
        <v>84.402711112899112</v>
      </c>
    </row>
    <row r="8" spans="1:7" x14ac:dyDescent="0.25">
      <c r="A8" s="173" t="s">
        <v>100</v>
      </c>
      <c r="B8" s="174"/>
      <c r="C8" s="175"/>
      <c r="D8" s="95" t="s">
        <v>101</v>
      </c>
      <c r="E8" s="96">
        <v>128013.85</v>
      </c>
      <c r="F8" s="97">
        <f>SUM(F9)</f>
        <v>97777.98</v>
      </c>
      <c r="G8" s="94">
        <f t="shared" ref="G8:G71" si="0">F8/E8*100</f>
        <v>76.380782235672157</v>
      </c>
    </row>
    <row r="9" spans="1:7" x14ac:dyDescent="0.25">
      <c r="A9" s="167">
        <v>3</v>
      </c>
      <c r="B9" s="168"/>
      <c r="C9" s="169"/>
      <c r="D9" s="98" t="s">
        <v>3</v>
      </c>
      <c r="E9" s="96">
        <v>128013.85</v>
      </c>
      <c r="F9" s="97">
        <f>SUM(F10:F12)</f>
        <v>97777.98</v>
      </c>
      <c r="G9" s="94">
        <f t="shared" si="0"/>
        <v>76.380782235672157</v>
      </c>
    </row>
    <row r="10" spans="1:7" x14ac:dyDescent="0.25">
      <c r="A10" s="170">
        <v>31</v>
      </c>
      <c r="B10" s="171"/>
      <c r="C10" s="172"/>
      <c r="D10" s="98" t="s">
        <v>4</v>
      </c>
      <c r="E10" s="96">
        <v>0</v>
      </c>
      <c r="F10" s="97">
        <v>0</v>
      </c>
      <c r="G10" s="94" t="s">
        <v>83</v>
      </c>
    </row>
    <row r="11" spans="1:7" x14ac:dyDescent="0.25">
      <c r="A11" s="170">
        <v>32</v>
      </c>
      <c r="B11" s="171"/>
      <c r="C11" s="172"/>
      <c r="D11" s="98" t="s">
        <v>8</v>
      </c>
      <c r="E11" s="96">
        <v>127995.6</v>
      </c>
      <c r="F11" s="97">
        <v>97777.98</v>
      </c>
      <c r="G11" s="94">
        <f t="shared" si="0"/>
        <v>76.39167283875382</v>
      </c>
    </row>
    <row r="12" spans="1:7" x14ac:dyDescent="0.25">
      <c r="A12" s="99">
        <v>34</v>
      </c>
      <c r="B12" s="100"/>
      <c r="C12" s="101"/>
      <c r="D12" s="98" t="s">
        <v>102</v>
      </c>
      <c r="E12" s="96">
        <v>18.25</v>
      </c>
      <c r="F12" s="97">
        <v>0</v>
      </c>
      <c r="G12" s="94">
        <f t="shared" si="0"/>
        <v>0</v>
      </c>
    </row>
    <row r="13" spans="1:7" x14ac:dyDescent="0.25">
      <c r="A13" s="173" t="s">
        <v>103</v>
      </c>
      <c r="B13" s="174"/>
      <c r="C13" s="175"/>
      <c r="D13" s="102" t="s">
        <v>104</v>
      </c>
      <c r="E13" s="96"/>
      <c r="F13" s="97">
        <f>SUM(F14:F17)</f>
        <v>10269.18</v>
      </c>
      <c r="G13" s="94" t="s">
        <v>83</v>
      </c>
    </row>
    <row r="14" spans="1:7" x14ac:dyDescent="0.25">
      <c r="A14" s="167">
        <v>3</v>
      </c>
      <c r="B14" s="168"/>
      <c r="C14" s="169"/>
      <c r="D14" s="98" t="s">
        <v>3</v>
      </c>
      <c r="E14" s="96"/>
      <c r="F14" s="97"/>
      <c r="G14" s="94" t="s">
        <v>83</v>
      </c>
    </row>
    <row r="15" spans="1:7" x14ac:dyDescent="0.25">
      <c r="A15" s="170">
        <v>31</v>
      </c>
      <c r="B15" s="171"/>
      <c r="C15" s="172"/>
      <c r="D15" s="98" t="s">
        <v>4</v>
      </c>
      <c r="E15" s="96"/>
      <c r="F15" s="97"/>
      <c r="G15" s="94" t="s">
        <v>83</v>
      </c>
    </row>
    <row r="16" spans="1:7" x14ac:dyDescent="0.25">
      <c r="A16" s="170">
        <v>32</v>
      </c>
      <c r="B16" s="171"/>
      <c r="C16" s="172"/>
      <c r="D16" s="98" t="s">
        <v>8</v>
      </c>
      <c r="E16" s="96"/>
      <c r="F16" s="97">
        <v>10269.18</v>
      </c>
      <c r="G16" s="94" t="s">
        <v>83</v>
      </c>
    </row>
    <row r="17" spans="1:7" x14ac:dyDescent="0.25">
      <c r="A17" s="99">
        <v>34</v>
      </c>
      <c r="B17" s="100"/>
      <c r="C17" s="101"/>
      <c r="D17" s="98" t="s">
        <v>102</v>
      </c>
      <c r="E17" s="96"/>
      <c r="F17" s="97"/>
      <c r="G17" s="94" t="s">
        <v>83</v>
      </c>
    </row>
    <row r="18" spans="1:7" x14ac:dyDescent="0.25">
      <c r="A18" s="173" t="s">
        <v>105</v>
      </c>
      <c r="B18" s="174"/>
      <c r="C18" s="175"/>
      <c r="D18" s="95" t="s">
        <v>106</v>
      </c>
      <c r="E18" s="96"/>
      <c r="F18" s="97"/>
      <c r="G18" s="94" t="s">
        <v>83</v>
      </c>
    </row>
    <row r="19" spans="1:7" x14ac:dyDescent="0.25">
      <c r="A19" s="167">
        <v>3</v>
      </c>
      <c r="B19" s="168"/>
      <c r="C19" s="169"/>
      <c r="D19" s="98" t="s">
        <v>3</v>
      </c>
      <c r="E19" s="96"/>
      <c r="F19" s="97"/>
      <c r="G19" s="94" t="s">
        <v>83</v>
      </c>
    </row>
    <row r="20" spans="1:7" x14ac:dyDescent="0.25">
      <c r="A20" s="170">
        <v>31</v>
      </c>
      <c r="B20" s="171"/>
      <c r="C20" s="172"/>
      <c r="D20" s="98" t="s">
        <v>4</v>
      </c>
      <c r="E20" s="96"/>
      <c r="F20" s="97"/>
      <c r="G20" s="94" t="s">
        <v>83</v>
      </c>
    </row>
    <row r="21" spans="1:7" x14ac:dyDescent="0.25">
      <c r="A21" s="170">
        <v>32</v>
      </c>
      <c r="B21" s="171"/>
      <c r="C21" s="172"/>
      <c r="D21" s="98" t="s">
        <v>8</v>
      </c>
      <c r="E21" s="96"/>
      <c r="F21" s="97"/>
      <c r="G21" s="94" t="s">
        <v>83</v>
      </c>
    </row>
    <row r="22" spans="1:7" x14ac:dyDescent="0.25">
      <c r="A22" s="99">
        <v>34</v>
      </c>
      <c r="B22" s="100"/>
      <c r="C22" s="101"/>
      <c r="D22" s="98" t="s">
        <v>102</v>
      </c>
      <c r="E22" s="96"/>
      <c r="F22" s="97"/>
      <c r="G22" s="94" t="s">
        <v>83</v>
      </c>
    </row>
    <row r="23" spans="1:7" x14ac:dyDescent="0.25">
      <c r="A23" s="103" t="s">
        <v>107</v>
      </c>
      <c r="B23" s="104"/>
      <c r="C23" s="105"/>
      <c r="D23" s="106" t="s">
        <v>108</v>
      </c>
      <c r="E23" s="94">
        <v>1299750</v>
      </c>
      <c r="F23" s="94">
        <f>SUM(F24)</f>
        <v>714951.70000000007</v>
      </c>
      <c r="G23" s="94">
        <f t="shared" si="0"/>
        <v>55.006862858241981</v>
      </c>
    </row>
    <row r="24" spans="1:7" x14ac:dyDescent="0.25">
      <c r="A24" s="107" t="s">
        <v>109</v>
      </c>
      <c r="B24" s="108"/>
      <c r="C24" s="109"/>
      <c r="D24" s="102" t="s">
        <v>110</v>
      </c>
      <c r="E24" s="96">
        <v>1299750</v>
      </c>
      <c r="F24" s="97">
        <f>SUM(F25)</f>
        <v>714951.70000000007</v>
      </c>
      <c r="G24" s="94">
        <f t="shared" si="0"/>
        <v>55.006862858241981</v>
      </c>
    </row>
    <row r="25" spans="1:7" x14ac:dyDescent="0.25">
      <c r="A25" s="110">
        <v>3</v>
      </c>
      <c r="B25" s="110"/>
      <c r="C25" s="110"/>
      <c r="D25" s="110" t="s">
        <v>3</v>
      </c>
      <c r="E25" s="96">
        <v>1299750</v>
      </c>
      <c r="F25" s="97">
        <f>SUM(F26:F27)</f>
        <v>714951.70000000007</v>
      </c>
      <c r="G25" s="94">
        <f t="shared" si="0"/>
        <v>55.006862858241981</v>
      </c>
    </row>
    <row r="26" spans="1:7" x14ac:dyDescent="0.25">
      <c r="A26" s="110"/>
      <c r="B26" s="111">
        <v>31</v>
      </c>
      <c r="C26" s="111"/>
      <c r="D26" s="111" t="s">
        <v>4</v>
      </c>
      <c r="E26" s="96">
        <v>1235650</v>
      </c>
      <c r="F26" s="97">
        <v>682555.89</v>
      </c>
      <c r="G26" s="94">
        <f t="shared" si="0"/>
        <v>55.238610447942385</v>
      </c>
    </row>
    <row r="27" spans="1:7" x14ac:dyDescent="0.25">
      <c r="A27" s="5"/>
      <c r="B27" s="5">
        <v>32</v>
      </c>
      <c r="C27" s="6"/>
      <c r="D27" s="5" t="s">
        <v>8</v>
      </c>
      <c r="E27" s="96">
        <v>64100</v>
      </c>
      <c r="F27" s="97">
        <v>32395.81</v>
      </c>
      <c r="G27" s="94">
        <f t="shared" si="0"/>
        <v>50.539485179407173</v>
      </c>
    </row>
    <row r="28" spans="1:7" x14ac:dyDescent="0.25">
      <c r="A28" s="107" t="s">
        <v>111</v>
      </c>
      <c r="B28" s="108"/>
      <c r="C28" s="109"/>
      <c r="D28" s="112" t="s">
        <v>112</v>
      </c>
      <c r="E28" s="113">
        <v>19285.38</v>
      </c>
      <c r="F28" s="113">
        <v>0</v>
      </c>
      <c r="G28" s="94">
        <f t="shared" si="0"/>
        <v>0</v>
      </c>
    </row>
    <row r="29" spans="1:7" x14ac:dyDescent="0.25">
      <c r="A29" s="107" t="s">
        <v>109</v>
      </c>
      <c r="B29" s="108"/>
      <c r="C29" s="109"/>
      <c r="D29" s="102" t="s">
        <v>110</v>
      </c>
      <c r="E29" s="96">
        <v>19285.38</v>
      </c>
      <c r="F29" s="97">
        <v>0</v>
      </c>
      <c r="G29" s="94">
        <f t="shared" si="0"/>
        <v>0</v>
      </c>
    </row>
    <row r="30" spans="1:7" ht="25.5" x14ac:dyDescent="0.25">
      <c r="A30" s="7">
        <v>4</v>
      </c>
      <c r="B30" s="7"/>
      <c r="C30" s="7"/>
      <c r="D30" s="114" t="s">
        <v>5</v>
      </c>
      <c r="E30" s="96">
        <v>19285.38</v>
      </c>
      <c r="F30" s="97">
        <v>0</v>
      </c>
      <c r="G30" s="94">
        <f t="shared" si="0"/>
        <v>0</v>
      </c>
    </row>
    <row r="31" spans="1:7" ht="25.5" x14ac:dyDescent="0.25">
      <c r="A31" s="111"/>
      <c r="B31" s="111">
        <v>42</v>
      </c>
      <c r="C31" s="111"/>
      <c r="D31" s="115" t="s">
        <v>113</v>
      </c>
      <c r="E31" s="96">
        <v>19285.38</v>
      </c>
      <c r="F31" s="97">
        <v>0</v>
      </c>
      <c r="G31" s="94">
        <f t="shared" si="0"/>
        <v>0</v>
      </c>
    </row>
    <row r="32" spans="1:7" x14ac:dyDescent="0.25">
      <c r="A32" s="107" t="s">
        <v>114</v>
      </c>
      <c r="B32" s="108"/>
      <c r="C32" s="109"/>
      <c r="D32" s="102" t="s">
        <v>115</v>
      </c>
      <c r="E32" s="96"/>
      <c r="F32" s="97"/>
      <c r="G32" s="94" t="e">
        <f t="shared" si="0"/>
        <v>#DIV/0!</v>
      </c>
    </row>
    <row r="33" spans="1:7" ht="25.5" x14ac:dyDescent="0.25">
      <c r="A33" s="7">
        <v>4</v>
      </c>
      <c r="B33" s="7"/>
      <c r="C33" s="7"/>
      <c r="D33" s="114" t="s">
        <v>5</v>
      </c>
      <c r="E33" s="96"/>
      <c r="F33" s="97"/>
      <c r="G33" s="94" t="e">
        <f t="shared" si="0"/>
        <v>#DIV/0!</v>
      </c>
    </row>
    <row r="34" spans="1:7" ht="25.5" x14ac:dyDescent="0.25">
      <c r="A34" s="111"/>
      <c r="B34" s="111">
        <v>42</v>
      </c>
      <c r="C34" s="111"/>
      <c r="D34" s="115" t="s">
        <v>113</v>
      </c>
      <c r="E34" s="96"/>
      <c r="F34" s="97"/>
      <c r="G34" s="94" t="e">
        <f t="shared" si="0"/>
        <v>#DIV/0!</v>
      </c>
    </row>
    <row r="35" spans="1:7" ht="25.5" x14ac:dyDescent="0.25">
      <c r="A35" s="107" t="s">
        <v>116</v>
      </c>
      <c r="B35" s="108"/>
      <c r="C35" s="109"/>
      <c r="D35" s="106" t="s">
        <v>117</v>
      </c>
      <c r="E35" s="113">
        <v>1821976.8499999999</v>
      </c>
      <c r="F35" s="113">
        <f>SUM(F36,F43,F51,F65,F74)</f>
        <v>12837.05</v>
      </c>
      <c r="G35" s="94">
        <f t="shared" si="0"/>
        <v>0.70456712992813275</v>
      </c>
    </row>
    <row r="36" spans="1:7" x14ac:dyDescent="0.25">
      <c r="A36" s="107" t="s">
        <v>118</v>
      </c>
      <c r="B36" s="108"/>
      <c r="C36" s="109"/>
      <c r="D36" s="102" t="s">
        <v>119</v>
      </c>
      <c r="E36" s="113">
        <v>2654.46</v>
      </c>
      <c r="F36" s="94">
        <f>SUM(F41)</f>
        <v>5000</v>
      </c>
      <c r="G36" s="94">
        <f t="shared" si="0"/>
        <v>188.36222809912374</v>
      </c>
    </row>
    <row r="37" spans="1:7" x14ac:dyDescent="0.25">
      <c r="A37" s="110">
        <v>3</v>
      </c>
      <c r="B37" s="110"/>
      <c r="C37" s="110"/>
      <c r="D37" s="110" t="s">
        <v>3</v>
      </c>
      <c r="E37" s="96"/>
      <c r="F37" s="97"/>
      <c r="G37" s="94" t="e">
        <f t="shared" si="0"/>
        <v>#DIV/0!</v>
      </c>
    </row>
    <row r="38" spans="1:7" x14ac:dyDescent="0.25">
      <c r="A38" s="110"/>
      <c r="B38" s="111">
        <v>31</v>
      </c>
      <c r="C38" s="111"/>
      <c r="D38" s="111" t="s">
        <v>4</v>
      </c>
      <c r="E38" s="96"/>
      <c r="F38" s="97"/>
      <c r="G38" s="94" t="e">
        <f t="shared" si="0"/>
        <v>#DIV/0!</v>
      </c>
    </row>
    <row r="39" spans="1:7" x14ac:dyDescent="0.25">
      <c r="A39" s="5"/>
      <c r="B39" s="5">
        <v>32</v>
      </c>
      <c r="C39" s="6"/>
      <c r="D39" s="5" t="s">
        <v>8</v>
      </c>
      <c r="E39" s="96">
        <v>2654.46</v>
      </c>
      <c r="F39" s="97">
        <v>0</v>
      </c>
      <c r="G39" s="94">
        <f t="shared" si="0"/>
        <v>0</v>
      </c>
    </row>
    <row r="40" spans="1:7" x14ac:dyDescent="0.25">
      <c r="A40" s="5"/>
      <c r="B40" s="15">
        <v>34</v>
      </c>
      <c r="C40" s="6"/>
      <c r="D40" s="6" t="s">
        <v>120</v>
      </c>
      <c r="E40" s="96"/>
      <c r="F40" s="97"/>
      <c r="G40" s="94" t="e">
        <f t="shared" si="0"/>
        <v>#DIV/0!</v>
      </c>
    </row>
    <row r="41" spans="1:7" ht="25.5" x14ac:dyDescent="0.25">
      <c r="A41" s="7">
        <v>4</v>
      </c>
      <c r="B41" s="7"/>
      <c r="C41" s="7"/>
      <c r="D41" s="114" t="s">
        <v>5</v>
      </c>
      <c r="E41" s="96"/>
      <c r="F41" s="97">
        <f>SUM(F42)</f>
        <v>5000</v>
      </c>
      <c r="G41" s="94" t="e">
        <f t="shared" si="0"/>
        <v>#DIV/0!</v>
      </c>
    </row>
    <row r="42" spans="1:7" ht="25.5" x14ac:dyDescent="0.25">
      <c r="A42" s="111"/>
      <c r="B42" s="111">
        <v>42</v>
      </c>
      <c r="C42" s="111"/>
      <c r="D42" s="115" t="s">
        <v>113</v>
      </c>
      <c r="E42" s="96"/>
      <c r="F42" s="97">
        <v>5000</v>
      </c>
      <c r="G42" s="94" t="e">
        <f t="shared" si="0"/>
        <v>#DIV/0!</v>
      </c>
    </row>
    <row r="43" spans="1:7" x14ac:dyDescent="0.25">
      <c r="A43" s="107" t="s">
        <v>121</v>
      </c>
      <c r="B43" s="108"/>
      <c r="C43" s="109"/>
      <c r="D43" s="102" t="s">
        <v>122</v>
      </c>
      <c r="E43" s="113">
        <v>1793723.23</v>
      </c>
      <c r="F43" s="94">
        <f>SUM(F44)</f>
        <v>2670</v>
      </c>
      <c r="G43" s="94">
        <f t="shared" si="0"/>
        <v>0.14885239569540504</v>
      </c>
    </row>
    <row r="44" spans="1:7" x14ac:dyDescent="0.25">
      <c r="A44" s="110">
        <v>3</v>
      </c>
      <c r="B44" s="110"/>
      <c r="C44" s="110"/>
      <c r="D44" s="110" t="s">
        <v>3</v>
      </c>
      <c r="E44" s="96">
        <v>4379.8500000000004</v>
      </c>
      <c r="F44" s="97">
        <f>SUM(F46)</f>
        <v>2670</v>
      </c>
      <c r="G44" s="94">
        <f t="shared" si="0"/>
        <v>60.960991814788166</v>
      </c>
    </row>
    <row r="45" spans="1:7" x14ac:dyDescent="0.25">
      <c r="A45" s="110"/>
      <c r="B45" s="111">
        <v>31</v>
      </c>
      <c r="C45" s="111"/>
      <c r="D45" s="111" t="s">
        <v>4</v>
      </c>
      <c r="E45" s="96"/>
      <c r="F45" s="94"/>
      <c r="G45" s="94" t="e">
        <f t="shared" si="0"/>
        <v>#DIV/0!</v>
      </c>
    </row>
    <row r="46" spans="1:7" x14ac:dyDescent="0.25">
      <c r="A46" s="5"/>
      <c r="B46" s="5">
        <v>32</v>
      </c>
      <c r="C46" s="6"/>
      <c r="D46" s="5" t="s">
        <v>8</v>
      </c>
      <c r="E46" s="96">
        <v>4379.8500000000004</v>
      </c>
      <c r="F46" s="97">
        <v>2670</v>
      </c>
      <c r="G46" s="94">
        <f t="shared" si="0"/>
        <v>60.960991814788166</v>
      </c>
    </row>
    <row r="47" spans="1:7" x14ac:dyDescent="0.25">
      <c r="A47" s="5"/>
      <c r="B47" s="15">
        <v>34</v>
      </c>
      <c r="C47" s="6"/>
      <c r="D47" s="6" t="s">
        <v>120</v>
      </c>
      <c r="E47" s="96"/>
      <c r="F47" s="97"/>
      <c r="G47" s="94" t="e">
        <f t="shared" si="0"/>
        <v>#DIV/0!</v>
      </c>
    </row>
    <row r="48" spans="1:7" ht="25.5" x14ac:dyDescent="0.25">
      <c r="A48" s="7">
        <v>4</v>
      </c>
      <c r="B48" s="7"/>
      <c r="C48" s="7"/>
      <c r="D48" s="114" t="s">
        <v>5</v>
      </c>
      <c r="E48" s="96">
        <v>1789343.38</v>
      </c>
      <c r="F48" s="97">
        <v>0</v>
      </c>
      <c r="G48" s="94">
        <f t="shared" si="0"/>
        <v>0</v>
      </c>
    </row>
    <row r="49" spans="1:7" ht="25.5" x14ac:dyDescent="0.25">
      <c r="A49" s="111"/>
      <c r="B49" s="111">
        <v>41</v>
      </c>
      <c r="C49" s="111"/>
      <c r="D49" s="115" t="s">
        <v>123</v>
      </c>
      <c r="E49" s="96"/>
      <c r="F49" s="97"/>
      <c r="G49" s="94" t="e">
        <f t="shared" si="0"/>
        <v>#DIV/0!</v>
      </c>
    </row>
    <row r="50" spans="1:7" ht="25.5" x14ac:dyDescent="0.25">
      <c r="A50" s="111"/>
      <c r="B50" s="111">
        <v>45</v>
      </c>
      <c r="C50" s="111"/>
      <c r="D50" s="115" t="s">
        <v>124</v>
      </c>
      <c r="E50" s="96">
        <v>1789343.38</v>
      </c>
      <c r="F50" s="97">
        <v>0</v>
      </c>
      <c r="G50" s="94">
        <f t="shared" si="0"/>
        <v>0</v>
      </c>
    </row>
    <row r="51" spans="1:7" x14ac:dyDescent="0.25">
      <c r="A51" s="107" t="s">
        <v>125</v>
      </c>
      <c r="B51" s="108"/>
      <c r="C51" s="109"/>
      <c r="D51" s="102" t="s">
        <v>126</v>
      </c>
      <c r="E51" s="113">
        <v>7432.4500000000007</v>
      </c>
      <c r="F51" s="113">
        <f>SUM(F52)</f>
        <v>1750.06</v>
      </c>
      <c r="G51" s="94">
        <f t="shared" si="0"/>
        <v>23.5462061635127</v>
      </c>
    </row>
    <row r="52" spans="1:7" x14ac:dyDescent="0.25">
      <c r="A52" s="110">
        <v>3</v>
      </c>
      <c r="B52" s="110"/>
      <c r="C52" s="110"/>
      <c r="D52" s="110" t="s">
        <v>3</v>
      </c>
      <c r="E52" s="96">
        <v>7432.4500000000007</v>
      </c>
      <c r="F52" s="96">
        <f>SUM(F54)</f>
        <v>1750.06</v>
      </c>
      <c r="G52" s="94">
        <f t="shared" si="0"/>
        <v>23.5462061635127</v>
      </c>
    </row>
    <row r="53" spans="1:7" x14ac:dyDescent="0.25">
      <c r="A53" s="110"/>
      <c r="B53" s="111">
        <v>31</v>
      </c>
      <c r="C53" s="111"/>
      <c r="D53" s="111" t="s">
        <v>4</v>
      </c>
      <c r="E53" s="96"/>
      <c r="F53" s="97"/>
      <c r="G53" s="94" t="e">
        <f t="shared" si="0"/>
        <v>#DIV/0!</v>
      </c>
    </row>
    <row r="54" spans="1:7" x14ac:dyDescent="0.25">
      <c r="A54" s="5"/>
      <c r="B54" s="5">
        <v>32</v>
      </c>
      <c r="C54" s="6"/>
      <c r="D54" s="5" t="s">
        <v>8</v>
      </c>
      <c r="E54" s="96">
        <v>7432.4500000000007</v>
      </c>
      <c r="F54" s="97">
        <v>1750.06</v>
      </c>
      <c r="G54" s="94">
        <f t="shared" si="0"/>
        <v>23.5462061635127</v>
      </c>
    </row>
    <row r="55" spans="1:7" x14ac:dyDescent="0.25">
      <c r="A55" s="5"/>
      <c r="B55" s="15">
        <v>34</v>
      </c>
      <c r="C55" s="6"/>
      <c r="D55" s="6" t="s">
        <v>120</v>
      </c>
      <c r="E55" s="96"/>
      <c r="F55" s="97"/>
      <c r="G55" s="94" t="e">
        <f t="shared" si="0"/>
        <v>#DIV/0!</v>
      </c>
    </row>
    <row r="56" spans="1:7" ht="25.5" x14ac:dyDescent="0.25">
      <c r="A56" s="7">
        <v>4</v>
      </c>
      <c r="B56" s="7"/>
      <c r="C56" s="7"/>
      <c r="D56" s="114" t="s">
        <v>5</v>
      </c>
      <c r="E56" s="96"/>
      <c r="F56" s="97"/>
      <c r="G56" s="94" t="e">
        <f t="shared" si="0"/>
        <v>#DIV/0!</v>
      </c>
    </row>
    <row r="57" spans="1:7" ht="25.5" x14ac:dyDescent="0.25">
      <c r="A57" s="111"/>
      <c r="B57" s="111">
        <v>41</v>
      </c>
      <c r="C57" s="111"/>
      <c r="D57" s="115" t="s">
        <v>123</v>
      </c>
      <c r="E57" s="96"/>
      <c r="F57" s="97"/>
      <c r="G57" s="94" t="e">
        <f t="shared" si="0"/>
        <v>#DIV/0!</v>
      </c>
    </row>
    <row r="58" spans="1:7" x14ac:dyDescent="0.25">
      <c r="A58" s="107" t="s">
        <v>127</v>
      </c>
      <c r="B58" s="108"/>
      <c r="C58" s="109"/>
      <c r="D58" s="102" t="s">
        <v>128</v>
      </c>
      <c r="E58" s="94">
        <v>2654.46</v>
      </c>
      <c r="F58" s="94">
        <v>0</v>
      </c>
      <c r="G58" s="94">
        <f t="shared" si="0"/>
        <v>0</v>
      </c>
    </row>
    <row r="59" spans="1:7" x14ac:dyDescent="0.25">
      <c r="A59" s="110">
        <v>3</v>
      </c>
      <c r="B59" s="110"/>
      <c r="C59" s="110"/>
      <c r="D59" s="110" t="s">
        <v>3</v>
      </c>
      <c r="E59" s="97">
        <v>2654.46</v>
      </c>
      <c r="F59" s="97">
        <v>0</v>
      </c>
      <c r="G59" s="94">
        <f t="shared" si="0"/>
        <v>0</v>
      </c>
    </row>
    <row r="60" spans="1:7" x14ac:dyDescent="0.25">
      <c r="A60" s="110"/>
      <c r="B60" s="111">
        <v>31</v>
      </c>
      <c r="C60" s="111"/>
      <c r="D60" s="111" t="s">
        <v>4</v>
      </c>
      <c r="E60" s="96"/>
      <c r="F60" s="97"/>
      <c r="G60" s="94" t="e">
        <f t="shared" si="0"/>
        <v>#DIV/0!</v>
      </c>
    </row>
    <row r="61" spans="1:7" x14ac:dyDescent="0.25">
      <c r="A61" s="5"/>
      <c r="B61" s="5">
        <v>32</v>
      </c>
      <c r="C61" s="6"/>
      <c r="D61" s="5" t="s">
        <v>8</v>
      </c>
      <c r="E61" s="96">
        <v>2654.46</v>
      </c>
      <c r="F61" s="97">
        <v>0</v>
      </c>
      <c r="G61" s="94">
        <f t="shared" si="0"/>
        <v>0</v>
      </c>
    </row>
    <row r="62" spans="1:7" x14ac:dyDescent="0.25">
      <c r="A62" s="5"/>
      <c r="B62" s="15">
        <v>34</v>
      </c>
      <c r="C62" s="6"/>
      <c r="D62" s="6" t="s">
        <v>120</v>
      </c>
      <c r="E62" s="96"/>
      <c r="F62" s="97"/>
      <c r="G62" s="94" t="e">
        <f t="shared" si="0"/>
        <v>#DIV/0!</v>
      </c>
    </row>
    <row r="63" spans="1:7" ht="25.5" x14ac:dyDescent="0.25">
      <c r="A63" s="7">
        <v>4</v>
      </c>
      <c r="B63" s="7"/>
      <c r="C63" s="7"/>
      <c r="D63" s="114" t="s">
        <v>5</v>
      </c>
      <c r="E63" s="96"/>
      <c r="F63" s="97"/>
      <c r="G63" s="94" t="e">
        <f t="shared" si="0"/>
        <v>#DIV/0!</v>
      </c>
    </row>
    <row r="64" spans="1:7" ht="25.5" x14ac:dyDescent="0.25">
      <c r="A64" s="111"/>
      <c r="B64" s="111">
        <v>41</v>
      </c>
      <c r="C64" s="111"/>
      <c r="D64" s="115" t="s">
        <v>123</v>
      </c>
      <c r="E64" s="96"/>
      <c r="F64" s="97"/>
      <c r="G64" s="94" t="e">
        <f t="shared" si="0"/>
        <v>#DIV/0!</v>
      </c>
    </row>
    <row r="65" spans="1:7" x14ac:dyDescent="0.25">
      <c r="A65" s="107" t="s">
        <v>114</v>
      </c>
      <c r="B65" s="108"/>
      <c r="C65" s="109"/>
      <c r="D65" s="102" t="s">
        <v>115</v>
      </c>
      <c r="E65" s="113">
        <v>10203.33</v>
      </c>
      <c r="F65" s="113">
        <f>SUM(F66)</f>
        <v>2063.7600000000002</v>
      </c>
      <c r="G65" s="94">
        <f t="shared" si="0"/>
        <v>20.226337872047655</v>
      </c>
    </row>
    <row r="66" spans="1:7" x14ac:dyDescent="0.25">
      <c r="A66" s="110">
        <v>3</v>
      </c>
      <c r="B66" s="110"/>
      <c r="C66" s="110"/>
      <c r="D66" s="110" t="s">
        <v>3</v>
      </c>
      <c r="E66" s="96">
        <v>10203.33</v>
      </c>
      <c r="F66" s="96">
        <f>SUM(F68)</f>
        <v>2063.7600000000002</v>
      </c>
      <c r="G66" s="94">
        <f t="shared" si="0"/>
        <v>20.226337872047655</v>
      </c>
    </row>
    <row r="67" spans="1:7" x14ac:dyDescent="0.25">
      <c r="A67" s="110"/>
      <c r="B67" s="111">
        <v>31</v>
      </c>
      <c r="C67" s="111"/>
      <c r="D67" s="111" t="s">
        <v>4</v>
      </c>
      <c r="E67" s="96">
        <v>942.52</v>
      </c>
      <c r="F67" s="96">
        <v>0</v>
      </c>
      <c r="G67" s="94">
        <f t="shared" si="0"/>
        <v>0</v>
      </c>
    </row>
    <row r="68" spans="1:7" x14ac:dyDescent="0.25">
      <c r="A68" s="5"/>
      <c r="B68" s="5">
        <v>32</v>
      </c>
      <c r="C68" s="6"/>
      <c r="D68" s="5" t="s">
        <v>8</v>
      </c>
      <c r="E68" s="96">
        <v>9260.81</v>
      </c>
      <c r="F68" s="97">
        <v>2063.7600000000002</v>
      </c>
      <c r="G68" s="94">
        <f t="shared" si="0"/>
        <v>22.28487572901291</v>
      </c>
    </row>
    <row r="69" spans="1:7" x14ac:dyDescent="0.25">
      <c r="A69" s="5"/>
      <c r="B69" s="15">
        <v>34</v>
      </c>
      <c r="C69" s="6"/>
      <c r="D69" s="6" t="s">
        <v>120</v>
      </c>
      <c r="E69" s="96"/>
      <c r="F69" s="97">
        <v>0</v>
      </c>
      <c r="G69" s="94" t="e">
        <f t="shared" si="0"/>
        <v>#DIV/0!</v>
      </c>
    </row>
    <row r="70" spans="1:7" ht="25.5" x14ac:dyDescent="0.25">
      <c r="A70" s="7">
        <v>4</v>
      </c>
      <c r="B70" s="7"/>
      <c r="C70" s="7"/>
      <c r="D70" s="114" t="s">
        <v>5</v>
      </c>
      <c r="E70" s="96"/>
      <c r="F70" s="97"/>
      <c r="G70" s="94" t="e">
        <f t="shared" si="0"/>
        <v>#DIV/0!</v>
      </c>
    </row>
    <row r="71" spans="1:7" ht="25.5" x14ac:dyDescent="0.25">
      <c r="A71" s="111"/>
      <c r="B71" s="111">
        <v>42</v>
      </c>
      <c r="C71" s="111"/>
      <c r="D71" s="115" t="s">
        <v>113</v>
      </c>
      <c r="E71" s="96"/>
      <c r="F71" s="97"/>
      <c r="G71" s="94" t="e">
        <f t="shared" si="0"/>
        <v>#DIV/0!</v>
      </c>
    </row>
    <row r="72" spans="1:7" ht="25.5" x14ac:dyDescent="0.25">
      <c r="A72" s="7">
        <v>5</v>
      </c>
      <c r="B72" s="7"/>
      <c r="C72" s="7"/>
      <c r="D72" s="114" t="s">
        <v>129</v>
      </c>
      <c r="E72" s="113"/>
      <c r="F72" s="94">
        <v>0</v>
      </c>
      <c r="G72" s="94" t="e">
        <f t="shared" ref="G72:G135" si="1">F72/E72*100</f>
        <v>#DIV/0!</v>
      </c>
    </row>
    <row r="73" spans="1:7" ht="25.5" x14ac:dyDescent="0.25">
      <c r="A73" s="111"/>
      <c r="B73" s="111">
        <v>54</v>
      </c>
      <c r="C73" s="111"/>
      <c r="D73" s="115" t="s">
        <v>130</v>
      </c>
      <c r="E73" s="96"/>
      <c r="F73" s="97">
        <v>0</v>
      </c>
      <c r="G73" s="94" t="e">
        <f t="shared" si="1"/>
        <v>#DIV/0!</v>
      </c>
    </row>
    <row r="74" spans="1:7" x14ac:dyDescent="0.25">
      <c r="A74" s="107" t="s">
        <v>109</v>
      </c>
      <c r="B74" s="108"/>
      <c r="C74" s="109"/>
      <c r="D74" s="102" t="s">
        <v>110</v>
      </c>
      <c r="E74" s="113">
        <v>5308.92</v>
      </c>
      <c r="F74" s="113">
        <f>SUM(F75)</f>
        <v>1353.23</v>
      </c>
      <c r="G74" s="94">
        <f t="shared" si="1"/>
        <v>25.489741793057725</v>
      </c>
    </row>
    <row r="75" spans="1:7" x14ac:dyDescent="0.25">
      <c r="A75" s="110">
        <v>3</v>
      </c>
      <c r="B75" s="110"/>
      <c r="C75" s="110"/>
      <c r="D75" s="110" t="s">
        <v>3</v>
      </c>
      <c r="E75" s="96">
        <v>5308.92</v>
      </c>
      <c r="F75" s="96">
        <f>SUM(F76:F77)</f>
        <v>1353.23</v>
      </c>
      <c r="G75" s="94">
        <f t="shared" si="1"/>
        <v>25.489741793057725</v>
      </c>
    </row>
    <row r="76" spans="1:7" x14ac:dyDescent="0.25">
      <c r="A76" s="110"/>
      <c r="B76" s="111">
        <v>31</v>
      </c>
      <c r="C76" s="111"/>
      <c r="D76" s="111" t="s">
        <v>4</v>
      </c>
      <c r="E76" s="96">
        <v>2654.46</v>
      </c>
      <c r="F76" s="97">
        <v>336</v>
      </c>
      <c r="G76" s="94">
        <f t="shared" si="1"/>
        <v>12.657941728261116</v>
      </c>
    </row>
    <row r="77" spans="1:7" x14ac:dyDescent="0.25">
      <c r="A77" s="5"/>
      <c r="B77" s="5">
        <v>32</v>
      </c>
      <c r="D77" s="5" t="s">
        <v>8</v>
      </c>
      <c r="E77" s="96">
        <v>2654.46</v>
      </c>
      <c r="F77" s="97">
        <v>1017.23</v>
      </c>
      <c r="G77" s="94">
        <f t="shared" si="1"/>
        <v>38.321541857854328</v>
      </c>
    </row>
    <row r="78" spans="1:7" x14ac:dyDescent="0.25">
      <c r="A78" s="5"/>
      <c r="B78" s="15">
        <v>34</v>
      </c>
      <c r="C78" s="6"/>
      <c r="D78" s="6" t="s">
        <v>120</v>
      </c>
      <c r="E78" s="96"/>
      <c r="F78" s="97"/>
      <c r="G78" s="94" t="e">
        <f t="shared" si="1"/>
        <v>#DIV/0!</v>
      </c>
    </row>
    <row r="79" spans="1:7" ht="25.5" x14ac:dyDescent="0.25">
      <c r="A79" s="7">
        <v>4</v>
      </c>
      <c r="B79" s="7"/>
      <c r="C79" s="7"/>
      <c r="D79" s="114" t="s">
        <v>5</v>
      </c>
      <c r="E79" s="96"/>
      <c r="F79" s="97"/>
      <c r="G79" s="94" t="e">
        <f t="shared" si="1"/>
        <v>#DIV/0!</v>
      </c>
    </row>
    <row r="80" spans="1:7" ht="25.5" x14ac:dyDescent="0.25">
      <c r="A80" s="111"/>
      <c r="B80" s="111">
        <v>42</v>
      </c>
      <c r="C80" s="111"/>
      <c r="D80" s="115" t="s">
        <v>113</v>
      </c>
      <c r="E80" s="96"/>
      <c r="F80" s="97"/>
      <c r="G80" s="94" t="e">
        <f t="shared" si="1"/>
        <v>#DIV/0!</v>
      </c>
    </row>
    <row r="81" spans="1:7" x14ac:dyDescent="0.25">
      <c r="A81" s="107" t="s">
        <v>131</v>
      </c>
      <c r="B81" s="108"/>
      <c r="C81" s="109"/>
      <c r="D81" s="102" t="s">
        <v>132</v>
      </c>
      <c r="E81" s="113">
        <v>0</v>
      </c>
      <c r="F81" s="113">
        <v>0</v>
      </c>
      <c r="G81" s="94" t="e">
        <f t="shared" si="1"/>
        <v>#DIV/0!</v>
      </c>
    </row>
    <row r="82" spans="1:7" ht="25.5" x14ac:dyDescent="0.25">
      <c r="A82" s="7">
        <v>4</v>
      </c>
      <c r="B82" s="7"/>
      <c r="C82" s="7"/>
      <c r="D82" s="114" t="s">
        <v>5</v>
      </c>
      <c r="E82" s="96"/>
      <c r="F82" s="97"/>
      <c r="G82" s="94" t="e">
        <f t="shared" si="1"/>
        <v>#DIV/0!</v>
      </c>
    </row>
    <row r="83" spans="1:7" ht="25.5" x14ac:dyDescent="0.25">
      <c r="A83" s="111"/>
      <c r="B83" s="111">
        <v>42</v>
      </c>
      <c r="C83" s="111"/>
      <c r="D83" s="115" t="s">
        <v>113</v>
      </c>
      <c r="E83" s="96">
        <v>0</v>
      </c>
      <c r="F83" s="97">
        <v>0</v>
      </c>
      <c r="G83" s="94" t="e">
        <f t="shared" si="1"/>
        <v>#DIV/0!</v>
      </c>
    </row>
    <row r="84" spans="1:7" ht="25.5" x14ac:dyDescent="0.25">
      <c r="A84" s="107" t="s">
        <v>133</v>
      </c>
      <c r="B84" s="108"/>
      <c r="C84" s="109"/>
      <c r="D84" s="112" t="s">
        <v>134</v>
      </c>
      <c r="E84" s="113"/>
      <c r="F84" s="94"/>
      <c r="G84" s="94" t="e">
        <f t="shared" si="1"/>
        <v>#DIV/0!</v>
      </c>
    </row>
    <row r="85" spans="1:7" x14ac:dyDescent="0.25">
      <c r="A85" s="107" t="s">
        <v>135</v>
      </c>
      <c r="B85" s="108"/>
      <c r="C85" s="109"/>
      <c r="D85" s="102" t="s">
        <v>104</v>
      </c>
      <c r="E85" s="113"/>
      <c r="F85" s="94"/>
      <c r="G85" s="94" t="e">
        <f t="shared" si="1"/>
        <v>#DIV/0!</v>
      </c>
    </row>
    <row r="86" spans="1:7" x14ac:dyDescent="0.25">
      <c r="A86" s="110">
        <v>3</v>
      </c>
      <c r="B86" s="110"/>
      <c r="C86" s="110"/>
      <c r="D86" s="110" t="s">
        <v>3</v>
      </c>
      <c r="E86" s="96"/>
      <c r="F86" s="97"/>
      <c r="G86" s="94" t="e">
        <f t="shared" si="1"/>
        <v>#DIV/0!</v>
      </c>
    </row>
    <row r="87" spans="1:7" x14ac:dyDescent="0.25">
      <c r="A87" s="110"/>
      <c r="B87" s="111">
        <v>31</v>
      </c>
      <c r="C87" s="111"/>
      <c r="D87" s="111" t="s">
        <v>4</v>
      </c>
      <c r="E87" s="96"/>
      <c r="F87" s="97"/>
      <c r="G87" s="94" t="e">
        <f t="shared" si="1"/>
        <v>#DIV/0!</v>
      </c>
    </row>
    <row r="88" spans="1:7" x14ac:dyDescent="0.25">
      <c r="A88" s="5"/>
      <c r="B88" s="5">
        <v>32</v>
      </c>
      <c r="C88" s="6"/>
      <c r="D88" s="5" t="s">
        <v>8</v>
      </c>
      <c r="E88" s="96"/>
      <c r="F88" s="97"/>
      <c r="G88" s="94" t="e">
        <f t="shared" si="1"/>
        <v>#DIV/0!</v>
      </c>
    </row>
    <row r="89" spans="1:7" x14ac:dyDescent="0.25">
      <c r="A89" s="5"/>
      <c r="B89" s="15">
        <v>34</v>
      </c>
      <c r="C89" s="6"/>
      <c r="D89" s="6" t="s">
        <v>120</v>
      </c>
      <c r="E89" s="96"/>
      <c r="F89" s="97"/>
      <c r="G89" s="94" t="e">
        <f t="shared" si="1"/>
        <v>#DIV/0!</v>
      </c>
    </row>
    <row r="90" spans="1:7" ht="25.5" x14ac:dyDescent="0.25">
      <c r="A90" s="7">
        <v>4</v>
      </c>
      <c r="B90" s="7"/>
      <c r="C90" s="7"/>
      <c r="D90" s="114" t="s">
        <v>5</v>
      </c>
      <c r="E90" s="96"/>
      <c r="F90" s="97"/>
      <c r="G90" s="94" t="e">
        <f t="shared" si="1"/>
        <v>#DIV/0!</v>
      </c>
    </row>
    <row r="91" spans="1:7" ht="25.5" x14ac:dyDescent="0.25">
      <c r="A91" s="111"/>
      <c r="B91" s="111">
        <v>41</v>
      </c>
      <c r="C91" s="111"/>
      <c r="D91" s="115" t="s">
        <v>123</v>
      </c>
      <c r="E91" s="96"/>
      <c r="F91" s="97"/>
      <c r="G91" s="94" t="e">
        <f t="shared" si="1"/>
        <v>#DIV/0!</v>
      </c>
    </row>
    <row r="92" spans="1:7" x14ac:dyDescent="0.25">
      <c r="A92" s="107" t="s">
        <v>136</v>
      </c>
      <c r="B92" s="108"/>
      <c r="C92" s="109"/>
      <c r="D92" s="112" t="s">
        <v>137</v>
      </c>
      <c r="E92" s="113"/>
      <c r="F92" s="94"/>
      <c r="G92" s="94" t="e">
        <f t="shared" si="1"/>
        <v>#DIV/0!</v>
      </c>
    </row>
    <row r="93" spans="1:7" x14ac:dyDescent="0.25">
      <c r="A93" s="107" t="s">
        <v>138</v>
      </c>
      <c r="B93" s="108"/>
      <c r="C93" s="109"/>
      <c r="D93" s="102" t="s">
        <v>139</v>
      </c>
      <c r="E93" s="113"/>
      <c r="F93" s="94"/>
      <c r="G93" s="94" t="e">
        <f t="shared" si="1"/>
        <v>#DIV/0!</v>
      </c>
    </row>
    <row r="94" spans="1:7" x14ac:dyDescent="0.25">
      <c r="A94" s="110">
        <v>3</v>
      </c>
      <c r="B94" s="110"/>
      <c r="C94" s="110"/>
      <c r="D94" s="110" t="s">
        <v>3</v>
      </c>
      <c r="E94" s="96"/>
      <c r="F94" s="97"/>
      <c r="G94" s="94" t="e">
        <f t="shared" si="1"/>
        <v>#DIV/0!</v>
      </c>
    </row>
    <row r="95" spans="1:7" x14ac:dyDescent="0.25">
      <c r="A95" s="110"/>
      <c r="B95" s="111">
        <v>31</v>
      </c>
      <c r="C95" s="111"/>
      <c r="D95" s="111" t="s">
        <v>4</v>
      </c>
      <c r="E95" s="96"/>
      <c r="F95" s="97"/>
      <c r="G95" s="94" t="e">
        <f t="shared" si="1"/>
        <v>#DIV/0!</v>
      </c>
    </row>
    <row r="96" spans="1:7" x14ac:dyDescent="0.25">
      <c r="A96" s="5"/>
      <c r="B96" s="5">
        <v>32</v>
      </c>
      <c r="C96" s="6"/>
      <c r="D96" s="5" t="s">
        <v>8</v>
      </c>
      <c r="E96" s="96"/>
      <c r="F96" s="97"/>
      <c r="G96" s="94" t="e">
        <f t="shared" si="1"/>
        <v>#DIV/0!</v>
      </c>
    </row>
    <row r="97" spans="1:7" x14ac:dyDescent="0.25">
      <c r="A97" s="5"/>
      <c r="B97" s="15">
        <v>34</v>
      </c>
      <c r="C97" s="6"/>
      <c r="D97" s="6" t="s">
        <v>120</v>
      </c>
      <c r="E97" s="96"/>
      <c r="F97" s="97"/>
      <c r="G97" s="94" t="e">
        <f t="shared" si="1"/>
        <v>#DIV/0!</v>
      </c>
    </row>
    <row r="98" spans="1:7" ht="25.5" x14ac:dyDescent="0.25">
      <c r="A98" s="7">
        <v>4</v>
      </c>
      <c r="B98" s="7"/>
      <c r="C98" s="7"/>
      <c r="D98" s="114" t="s">
        <v>5</v>
      </c>
      <c r="E98" s="96"/>
      <c r="F98" s="97"/>
      <c r="G98" s="94" t="e">
        <f t="shared" si="1"/>
        <v>#DIV/0!</v>
      </c>
    </row>
    <row r="99" spans="1:7" ht="25.5" x14ac:dyDescent="0.25">
      <c r="A99" s="111"/>
      <c r="B99" s="111">
        <v>41</v>
      </c>
      <c r="C99" s="111"/>
      <c r="D99" s="115" t="s">
        <v>123</v>
      </c>
      <c r="E99" s="96"/>
      <c r="F99" s="97"/>
      <c r="G99" s="94" t="e">
        <f t="shared" si="1"/>
        <v>#DIV/0!</v>
      </c>
    </row>
    <row r="100" spans="1:7" x14ac:dyDescent="0.25">
      <c r="A100" s="107" t="s">
        <v>140</v>
      </c>
      <c r="B100" s="108"/>
      <c r="C100" s="109"/>
      <c r="D100" s="102" t="s">
        <v>110</v>
      </c>
      <c r="E100" s="113"/>
      <c r="F100" s="94"/>
      <c r="G100" s="94" t="e">
        <f t="shared" si="1"/>
        <v>#DIV/0!</v>
      </c>
    </row>
    <row r="101" spans="1:7" x14ac:dyDescent="0.25">
      <c r="A101" s="110">
        <v>3</v>
      </c>
      <c r="B101" s="110"/>
      <c r="C101" s="110"/>
      <c r="D101" s="110" t="s">
        <v>3</v>
      </c>
      <c r="E101" s="96"/>
      <c r="F101" s="97"/>
      <c r="G101" s="94" t="e">
        <f t="shared" si="1"/>
        <v>#DIV/0!</v>
      </c>
    </row>
    <row r="102" spans="1:7" x14ac:dyDescent="0.25">
      <c r="A102" s="110"/>
      <c r="B102" s="111">
        <v>31</v>
      </c>
      <c r="C102" s="111"/>
      <c r="D102" s="111" t="s">
        <v>4</v>
      </c>
      <c r="E102" s="96"/>
      <c r="F102" s="97"/>
      <c r="G102" s="94" t="e">
        <f t="shared" si="1"/>
        <v>#DIV/0!</v>
      </c>
    </row>
    <row r="103" spans="1:7" x14ac:dyDescent="0.25">
      <c r="A103" s="5"/>
      <c r="B103" s="5">
        <v>32</v>
      </c>
      <c r="C103" s="6"/>
      <c r="D103" s="5" t="s">
        <v>8</v>
      </c>
      <c r="E103" s="96"/>
      <c r="F103" s="97"/>
      <c r="G103" s="94" t="e">
        <f t="shared" si="1"/>
        <v>#DIV/0!</v>
      </c>
    </row>
    <row r="104" spans="1:7" x14ac:dyDescent="0.25">
      <c r="A104" s="5"/>
      <c r="B104" s="15">
        <v>34</v>
      </c>
      <c r="C104" s="6"/>
      <c r="D104" s="6" t="s">
        <v>120</v>
      </c>
      <c r="E104" s="96"/>
      <c r="F104" s="97"/>
      <c r="G104" s="94" t="e">
        <f t="shared" si="1"/>
        <v>#DIV/0!</v>
      </c>
    </row>
    <row r="105" spans="1:7" ht="25.5" x14ac:dyDescent="0.25">
      <c r="A105" s="7">
        <v>4</v>
      </c>
      <c r="B105" s="7"/>
      <c r="C105" s="7"/>
      <c r="D105" s="114" t="s">
        <v>5</v>
      </c>
      <c r="E105" s="96"/>
      <c r="F105" s="97"/>
      <c r="G105" s="94" t="e">
        <f t="shared" si="1"/>
        <v>#DIV/0!</v>
      </c>
    </row>
    <row r="106" spans="1:7" ht="25.5" x14ac:dyDescent="0.25">
      <c r="A106" s="111"/>
      <c r="B106" s="111">
        <v>41</v>
      </c>
      <c r="C106" s="111"/>
      <c r="D106" s="115" t="s">
        <v>123</v>
      </c>
      <c r="E106" s="96"/>
      <c r="F106" s="97"/>
      <c r="G106" s="94" t="e">
        <f t="shared" si="1"/>
        <v>#DIV/0!</v>
      </c>
    </row>
    <row r="107" spans="1:7" x14ac:dyDescent="0.25">
      <c r="A107" s="107" t="s">
        <v>141</v>
      </c>
      <c r="B107" s="108"/>
      <c r="C107" s="109"/>
      <c r="D107" s="102" t="s">
        <v>142</v>
      </c>
      <c r="E107" s="113"/>
      <c r="F107" s="94"/>
      <c r="G107" s="94" t="e">
        <f t="shared" si="1"/>
        <v>#DIV/0!</v>
      </c>
    </row>
    <row r="108" spans="1:7" x14ac:dyDescent="0.25">
      <c r="A108" s="110">
        <v>3</v>
      </c>
      <c r="B108" s="110"/>
      <c r="C108" s="110"/>
      <c r="D108" s="110" t="s">
        <v>3</v>
      </c>
      <c r="E108" s="96"/>
      <c r="F108" s="97"/>
      <c r="G108" s="94" t="e">
        <f t="shared" si="1"/>
        <v>#DIV/0!</v>
      </c>
    </row>
    <row r="109" spans="1:7" x14ac:dyDescent="0.25">
      <c r="A109" s="110"/>
      <c r="B109" s="111">
        <v>31</v>
      </c>
      <c r="C109" s="111"/>
      <c r="D109" s="111" t="s">
        <v>4</v>
      </c>
      <c r="E109" s="96"/>
      <c r="F109" s="97"/>
      <c r="G109" s="94" t="e">
        <f t="shared" si="1"/>
        <v>#DIV/0!</v>
      </c>
    </row>
    <row r="110" spans="1:7" x14ac:dyDescent="0.25">
      <c r="A110" s="5"/>
      <c r="B110" s="5">
        <v>32</v>
      </c>
      <c r="C110" s="6"/>
      <c r="D110" s="5" t="s">
        <v>8</v>
      </c>
      <c r="E110" s="96"/>
      <c r="F110" s="97"/>
      <c r="G110" s="94" t="e">
        <f t="shared" si="1"/>
        <v>#DIV/0!</v>
      </c>
    </row>
    <row r="111" spans="1:7" x14ac:dyDescent="0.25">
      <c r="A111" s="5"/>
      <c r="B111" s="15">
        <v>34</v>
      </c>
      <c r="C111" s="6"/>
      <c r="D111" s="6" t="s">
        <v>120</v>
      </c>
      <c r="E111" s="96"/>
      <c r="F111" s="97"/>
      <c r="G111" s="94" t="e">
        <f t="shared" si="1"/>
        <v>#DIV/0!</v>
      </c>
    </row>
    <row r="112" spans="1:7" ht="25.5" x14ac:dyDescent="0.25">
      <c r="A112" s="7">
        <v>4</v>
      </c>
      <c r="B112" s="7"/>
      <c r="C112" s="7"/>
      <c r="D112" s="114" t="s">
        <v>5</v>
      </c>
      <c r="E112" s="96"/>
      <c r="F112" s="97"/>
      <c r="G112" s="94" t="e">
        <f t="shared" si="1"/>
        <v>#DIV/0!</v>
      </c>
    </row>
    <row r="113" spans="1:7" ht="25.5" x14ac:dyDescent="0.25">
      <c r="A113" s="111"/>
      <c r="B113" s="111">
        <v>41</v>
      </c>
      <c r="C113" s="111"/>
      <c r="D113" s="115" t="s">
        <v>123</v>
      </c>
      <c r="E113" s="96"/>
      <c r="F113" s="97"/>
      <c r="G113" s="94" t="e">
        <f t="shared" si="1"/>
        <v>#DIV/0!</v>
      </c>
    </row>
    <row r="114" spans="1:7" x14ac:dyDescent="0.25">
      <c r="A114" s="107" t="s">
        <v>143</v>
      </c>
      <c r="B114" s="108"/>
      <c r="C114" s="109"/>
      <c r="D114" s="112" t="s">
        <v>144</v>
      </c>
      <c r="E114" s="113"/>
      <c r="F114" s="94"/>
      <c r="G114" s="94" t="e">
        <f t="shared" si="1"/>
        <v>#DIV/0!</v>
      </c>
    </row>
    <row r="115" spans="1:7" x14ac:dyDescent="0.25">
      <c r="A115" s="107" t="s">
        <v>135</v>
      </c>
      <c r="B115" s="108"/>
      <c r="C115" s="109"/>
      <c r="D115" s="102" t="s">
        <v>104</v>
      </c>
      <c r="E115" s="113"/>
      <c r="F115" s="94"/>
      <c r="G115" s="94" t="e">
        <f t="shared" si="1"/>
        <v>#DIV/0!</v>
      </c>
    </row>
    <row r="116" spans="1:7" x14ac:dyDescent="0.25">
      <c r="A116" s="110">
        <v>3</v>
      </c>
      <c r="B116" s="110"/>
      <c r="C116" s="110"/>
      <c r="D116" s="110" t="s">
        <v>3</v>
      </c>
      <c r="E116" s="96"/>
      <c r="F116" s="97"/>
      <c r="G116" s="94" t="e">
        <f t="shared" si="1"/>
        <v>#DIV/0!</v>
      </c>
    </row>
    <row r="117" spans="1:7" x14ac:dyDescent="0.25">
      <c r="A117" s="110"/>
      <c r="B117" s="111">
        <v>31</v>
      </c>
      <c r="C117" s="111"/>
      <c r="D117" s="111" t="s">
        <v>4</v>
      </c>
      <c r="E117" s="96"/>
      <c r="F117" s="97"/>
      <c r="G117" s="94" t="e">
        <f t="shared" si="1"/>
        <v>#DIV/0!</v>
      </c>
    </row>
    <row r="118" spans="1:7" x14ac:dyDescent="0.25">
      <c r="A118" s="5"/>
      <c r="B118" s="5">
        <v>32</v>
      </c>
      <c r="C118" s="6"/>
      <c r="D118" s="5" t="s">
        <v>8</v>
      </c>
      <c r="E118" s="96"/>
      <c r="F118" s="97"/>
      <c r="G118" s="94" t="e">
        <f t="shared" si="1"/>
        <v>#DIV/0!</v>
      </c>
    </row>
    <row r="119" spans="1:7" x14ac:dyDescent="0.25">
      <c r="A119" s="5"/>
      <c r="B119" s="15">
        <v>34</v>
      </c>
      <c r="C119" s="6"/>
      <c r="D119" s="6" t="s">
        <v>120</v>
      </c>
      <c r="E119" s="96"/>
      <c r="F119" s="97"/>
      <c r="G119" s="94" t="e">
        <f t="shared" si="1"/>
        <v>#DIV/0!</v>
      </c>
    </row>
    <row r="120" spans="1:7" ht="25.5" x14ac:dyDescent="0.25">
      <c r="A120" s="7">
        <v>4</v>
      </c>
      <c r="B120" s="7"/>
      <c r="C120" s="7"/>
      <c r="D120" s="114" t="s">
        <v>5</v>
      </c>
      <c r="E120" s="96"/>
      <c r="F120" s="97"/>
      <c r="G120" s="94" t="e">
        <f t="shared" si="1"/>
        <v>#DIV/0!</v>
      </c>
    </row>
    <row r="121" spans="1:7" ht="25.5" x14ac:dyDescent="0.25">
      <c r="A121" s="111"/>
      <c r="B121" s="111">
        <v>41</v>
      </c>
      <c r="C121" s="111"/>
      <c r="D121" s="115" t="s">
        <v>123</v>
      </c>
      <c r="E121" s="96"/>
      <c r="F121" s="97"/>
      <c r="G121" s="94" t="e">
        <f t="shared" si="1"/>
        <v>#DIV/0!</v>
      </c>
    </row>
    <row r="122" spans="1:7" x14ac:dyDescent="0.25">
      <c r="A122" s="107" t="s">
        <v>145</v>
      </c>
      <c r="B122" s="108"/>
      <c r="C122" s="109"/>
      <c r="D122" s="112" t="s">
        <v>146</v>
      </c>
      <c r="E122" s="113"/>
      <c r="F122" s="94"/>
      <c r="G122" s="94" t="e">
        <f t="shared" si="1"/>
        <v>#DIV/0!</v>
      </c>
    </row>
    <row r="123" spans="1:7" x14ac:dyDescent="0.25">
      <c r="A123" s="107" t="s">
        <v>135</v>
      </c>
      <c r="B123" s="108"/>
      <c r="C123" s="109"/>
      <c r="D123" s="102" t="s">
        <v>104</v>
      </c>
      <c r="E123" s="113"/>
      <c r="F123" s="94"/>
      <c r="G123" s="94" t="e">
        <f t="shared" si="1"/>
        <v>#DIV/0!</v>
      </c>
    </row>
    <row r="124" spans="1:7" x14ac:dyDescent="0.25">
      <c r="A124" s="110">
        <v>3</v>
      </c>
      <c r="B124" s="110"/>
      <c r="C124" s="110"/>
      <c r="D124" s="110" t="s">
        <v>3</v>
      </c>
      <c r="E124" s="96"/>
      <c r="F124" s="97"/>
      <c r="G124" s="94" t="e">
        <f t="shared" si="1"/>
        <v>#DIV/0!</v>
      </c>
    </row>
    <row r="125" spans="1:7" x14ac:dyDescent="0.25">
      <c r="A125" s="110"/>
      <c r="B125" s="111">
        <v>31</v>
      </c>
      <c r="C125" s="111"/>
      <c r="D125" s="111" t="s">
        <v>4</v>
      </c>
      <c r="E125" s="96"/>
      <c r="F125" s="97"/>
      <c r="G125" s="94" t="e">
        <f t="shared" si="1"/>
        <v>#DIV/0!</v>
      </c>
    </row>
    <row r="126" spans="1:7" x14ac:dyDescent="0.25">
      <c r="A126" s="5"/>
      <c r="B126" s="5">
        <v>32</v>
      </c>
      <c r="C126" s="6"/>
      <c r="D126" s="5" t="s">
        <v>8</v>
      </c>
      <c r="E126" s="96"/>
      <c r="F126" s="97"/>
      <c r="G126" s="94" t="e">
        <f t="shared" si="1"/>
        <v>#DIV/0!</v>
      </c>
    </row>
    <row r="127" spans="1:7" x14ac:dyDescent="0.25">
      <c r="A127" s="5"/>
      <c r="B127" s="15">
        <v>34</v>
      </c>
      <c r="C127" s="6"/>
      <c r="D127" s="6" t="s">
        <v>120</v>
      </c>
      <c r="E127" s="96"/>
      <c r="F127" s="97"/>
      <c r="G127" s="94" t="e">
        <f t="shared" si="1"/>
        <v>#DIV/0!</v>
      </c>
    </row>
    <row r="128" spans="1:7" ht="25.5" x14ac:dyDescent="0.25">
      <c r="A128" s="7">
        <v>4</v>
      </c>
      <c r="B128" s="7"/>
      <c r="C128" s="7"/>
      <c r="D128" s="114" t="s">
        <v>5</v>
      </c>
      <c r="E128" s="96"/>
      <c r="F128" s="97"/>
      <c r="G128" s="94" t="e">
        <f t="shared" si="1"/>
        <v>#DIV/0!</v>
      </c>
    </row>
    <row r="129" spans="1:7" ht="25.5" x14ac:dyDescent="0.25">
      <c r="A129" s="111"/>
      <c r="B129" s="111">
        <v>41</v>
      </c>
      <c r="C129" s="111"/>
      <c r="D129" s="115" t="s">
        <v>123</v>
      </c>
      <c r="E129" s="96"/>
      <c r="F129" s="97"/>
      <c r="G129" s="94" t="e">
        <f t="shared" si="1"/>
        <v>#DIV/0!</v>
      </c>
    </row>
    <row r="130" spans="1:7" x14ac:dyDescent="0.25">
      <c r="A130" s="107" t="s">
        <v>147</v>
      </c>
      <c r="B130" s="108"/>
      <c r="C130" s="109"/>
      <c r="D130" s="112" t="s">
        <v>148</v>
      </c>
      <c r="E130" s="113"/>
      <c r="F130" s="94">
        <f>SUM(F131)</f>
        <v>21012.23</v>
      </c>
      <c r="G130" s="94" t="e">
        <f t="shared" si="1"/>
        <v>#DIV/0!</v>
      </c>
    </row>
    <row r="131" spans="1:7" x14ac:dyDescent="0.25">
      <c r="A131" s="107" t="s">
        <v>140</v>
      </c>
      <c r="B131" s="108"/>
      <c r="C131" s="109"/>
      <c r="D131" s="102" t="s">
        <v>110</v>
      </c>
      <c r="E131" s="113"/>
      <c r="F131" s="94">
        <f>SUM(F132)</f>
        <v>21012.23</v>
      </c>
      <c r="G131" s="94" t="e">
        <f t="shared" si="1"/>
        <v>#DIV/0!</v>
      </c>
    </row>
    <row r="132" spans="1:7" x14ac:dyDescent="0.25">
      <c r="A132" s="110">
        <v>3</v>
      </c>
      <c r="B132" s="110"/>
      <c r="C132" s="110"/>
      <c r="D132" s="110" t="s">
        <v>3</v>
      </c>
      <c r="E132" s="96"/>
      <c r="F132" s="97">
        <f>SUM(F134)</f>
        <v>21012.23</v>
      </c>
      <c r="G132" s="94" t="e">
        <f t="shared" si="1"/>
        <v>#DIV/0!</v>
      </c>
    </row>
    <row r="133" spans="1:7" x14ac:dyDescent="0.25">
      <c r="A133" s="110"/>
      <c r="B133" s="111">
        <v>31</v>
      </c>
      <c r="C133" s="111"/>
      <c r="D133" s="111" t="s">
        <v>4</v>
      </c>
      <c r="E133" s="96"/>
      <c r="F133" s="97"/>
      <c r="G133" s="94" t="e">
        <f t="shared" si="1"/>
        <v>#DIV/0!</v>
      </c>
    </row>
    <row r="134" spans="1:7" x14ac:dyDescent="0.25">
      <c r="A134" s="5"/>
      <c r="B134" s="5">
        <v>32</v>
      </c>
      <c r="C134" s="6"/>
      <c r="D134" s="5" t="s">
        <v>8</v>
      </c>
      <c r="E134" s="96"/>
      <c r="F134" s="97">
        <v>21012.23</v>
      </c>
      <c r="G134" s="94" t="e">
        <f t="shared" si="1"/>
        <v>#DIV/0!</v>
      </c>
    </row>
    <row r="135" spans="1:7" x14ac:dyDescent="0.25">
      <c r="A135" s="5"/>
      <c r="B135" s="15">
        <v>34</v>
      </c>
      <c r="C135" s="6"/>
      <c r="D135" s="6" t="s">
        <v>120</v>
      </c>
      <c r="E135" s="96"/>
      <c r="F135" s="97"/>
      <c r="G135" s="94" t="e">
        <f t="shared" si="1"/>
        <v>#DIV/0!</v>
      </c>
    </row>
    <row r="136" spans="1:7" ht="25.5" x14ac:dyDescent="0.25">
      <c r="A136" s="7">
        <v>4</v>
      </c>
      <c r="B136" s="7"/>
      <c r="C136" s="7"/>
      <c r="D136" s="114" t="s">
        <v>5</v>
      </c>
      <c r="E136" s="96"/>
      <c r="F136" s="97"/>
      <c r="G136" s="94" t="e">
        <f t="shared" ref="G136:G199" si="2">F136/E136*100</f>
        <v>#DIV/0!</v>
      </c>
    </row>
    <row r="137" spans="1:7" ht="25.5" x14ac:dyDescent="0.25">
      <c r="A137" s="111"/>
      <c r="B137" s="111">
        <v>41</v>
      </c>
      <c r="C137" s="111"/>
      <c r="D137" s="115" t="s">
        <v>123</v>
      </c>
      <c r="E137" s="96"/>
      <c r="F137" s="97"/>
      <c r="G137" s="94" t="e">
        <f t="shared" si="2"/>
        <v>#DIV/0!</v>
      </c>
    </row>
    <row r="138" spans="1:7" ht="25.5" x14ac:dyDescent="0.25">
      <c r="A138" s="107" t="s">
        <v>149</v>
      </c>
      <c r="B138" s="108"/>
      <c r="C138" s="109"/>
      <c r="D138" s="112" t="s">
        <v>150</v>
      </c>
      <c r="E138" s="113"/>
      <c r="F138" s="94"/>
      <c r="G138" s="94" t="e">
        <f t="shared" si="2"/>
        <v>#DIV/0!</v>
      </c>
    </row>
    <row r="139" spans="1:7" x14ac:dyDescent="0.25">
      <c r="A139" s="107" t="s">
        <v>151</v>
      </c>
      <c r="B139" s="108"/>
      <c r="C139" s="109"/>
      <c r="D139" s="102" t="s">
        <v>122</v>
      </c>
      <c r="E139" s="113"/>
      <c r="F139" s="94"/>
      <c r="G139" s="94" t="e">
        <f t="shared" si="2"/>
        <v>#DIV/0!</v>
      </c>
    </row>
    <row r="140" spans="1:7" x14ac:dyDescent="0.25">
      <c r="A140" s="110">
        <v>3</v>
      </c>
      <c r="B140" s="110"/>
      <c r="C140" s="110"/>
      <c r="D140" s="110" t="s">
        <v>3</v>
      </c>
      <c r="E140" s="96"/>
      <c r="F140" s="97"/>
      <c r="G140" s="94" t="e">
        <f t="shared" si="2"/>
        <v>#DIV/0!</v>
      </c>
    </row>
    <row r="141" spans="1:7" x14ac:dyDescent="0.25">
      <c r="A141" s="110"/>
      <c r="B141" s="111">
        <v>31</v>
      </c>
      <c r="C141" s="111"/>
      <c r="D141" s="111" t="s">
        <v>4</v>
      </c>
      <c r="E141" s="96"/>
      <c r="F141" s="97"/>
      <c r="G141" s="94" t="e">
        <f t="shared" si="2"/>
        <v>#DIV/0!</v>
      </c>
    </row>
    <row r="142" spans="1:7" x14ac:dyDescent="0.25">
      <c r="A142" s="5"/>
      <c r="B142" s="5">
        <v>32</v>
      </c>
      <c r="C142" s="6"/>
      <c r="D142" s="5" t="s">
        <v>8</v>
      </c>
      <c r="E142" s="96"/>
      <c r="F142" s="97"/>
      <c r="G142" s="94" t="e">
        <f t="shared" si="2"/>
        <v>#DIV/0!</v>
      </c>
    </row>
    <row r="143" spans="1:7" x14ac:dyDescent="0.25">
      <c r="A143" s="5"/>
      <c r="B143" s="15">
        <v>34</v>
      </c>
      <c r="C143" s="6"/>
      <c r="D143" s="6" t="s">
        <v>120</v>
      </c>
      <c r="E143" s="96"/>
      <c r="F143" s="97"/>
      <c r="G143" s="94" t="e">
        <f t="shared" si="2"/>
        <v>#DIV/0!</v>
      </c>
    </row>
    <row r="144" spans="1:7" ht="25.5" x14ac:dyDescent="0.25">
      <c r="A144" s="5"/>
      <c r="B144" s="5">
        <v>38</v>
      </c>
      <c r="C144" s="6"/>
      <c r="D144" s="21" t="s">
        <v>152</v>
      </c>
      <c r="E144" s="96"/>
      <c r="F144" s="97"/>
      <c r="G144" s="94" t="e">
        <f t="shared" si="2"/>
        <v>#DIV/0!</v>
      </c>
    </row>
    <row r="145" spans="1:7" ht="25.5" x14ac:dyDescent="0.25">
      <c r="A145" s="7">
        <v>4</v>
      </c>
      <c r="B145" s="7"/>
      <c r="C145" s="7"/>
      <c r="D145" s="114" t="s">
        <v>5</v>
      </c>
      <c r="E145" s="96"/>
      <c r="F145" s="97"/>
      <c r="G145" s="94" t="e">
        <f t="shared" si="2"/>
        <v>#DIV/0!</v>
      </c>
    </row>
    <row r="146" spans="1:7" ht="25.5" x14ac:dyDescent="0.25">
      <c r="A146" s="111"/>
      <c r="B146" s="111">
        <v>41</v>
      </c>
      <c r="C146" s="111"/>
      <c r="D146" s="115" t="s">
        <v>123</v>
      </c>
      <c r="E146" s="96"/>
      <c r="F146" s="97"/>
      <c r="G146" s="94" t="e">
        <f t="shared" si="2"/>
        <v>#DIV/0!</v>
      </c>
    </row>
    <row r="147" spans="1:7" ht="25.5" x14ac:dyDescent="0.25">
      <c r="A147" s="107" t="s">
        <v>153</v>
      </c>
      <c r="B147" s="108"/>
      <c r="C147" s="109"/>
      <c r="D147" s="112" t="s">
        <v>154</v>
      </c>
      <c r="E147" s="113"/>
      <c r="F147" s="94">
        <f>SUM(F148,F155,F169)</f>
        <v>17827.82</v>
      </c>
      <c r="G147" s="94" t="e">
        <f t="shared" si="2"/>
        <v>#DIV/0!</v>
      </c>
    </row>
    <row r="148" spans="1:7" x14ac:dyDescent="0.25">
      <c r="A148" s="107" t="s">
        <v>155</v>
      </c>
      <c r="B148" s="108"/>
      <c r="C148" s="109"/>
      <c r="D148" s="102" t="s">
        <v>139</v>
      </c>
      <c r="E148" s="113"/>
      <c r="F148" s="94">
        <f>SUM(F149)</f>
        <v>4712.3999999999996</v>
      </c>
      <c r="G148" s="94" t="e">
        <f t="shared" si="2"/>
        <v>#DIV/0!</v>
      </c>
    </row>
    <row r="149" spans="1:7" x14ac:dyDescent="0.25">
      <c r="A149" s="110">
        <v>3</v>
      </c>
      <c r="B149" s="110"/>
      <c r="C149" s="110"/>
      <c r="D149" s="110" t="s">
        <v>3</v>
      </c>
      <c r="E149" s="96"/>
      <c r="F149" s="97">
        <f>SUM(F150)</f>
        <v>4712.3999999999996</v>
      </c>
      <c r="G149" s="94" t="e">
        <f t="shared" si="2"/>
        <v>#DIV/0!</v>
      </c>
    </row>
    <row r="150" spans="1:7" x14ac:dyDescent="0.25">
      <c r="A150" s="110"/>
      <c r="B150" s="111">
        <v>31</v>
      </c>
      <c r="C150" s="111"/>
      <c r="D150" s="111" t="s">
        <v>4</v>
      </c>
      <c r="E150" s="96"/>
      <c r="F150" s="97">
        <v>4712.3999999999996</v>
      </c>
      <c r="G150" s="94" t="e">
        <f t="shared" si="2"/>
        <v>#DIV/0!</v>
      </c>
    </row>
    <row r="151" spans="1:7" x14ac:dyDescent="0.25">
      <c r="A151" s="5"/>
      <c r="B151" s="5">
        <v>32</v>
      </c>
      <c r="C151" s="6"/>
      <c r="D151" s="5" t="s">
        <v>8</v>
      </c>
      <c r="E151" s="96"/>
      <c r="F151" s="97"/>
      <c r="G151" s="94" t="e">
        <f t="shared" si="2"/>
        <v>#DIV/0!</v>
      </c>
    </row>
    <row r="152" spans="1:7" x14ac:dyDescent="0.25">
      <c r="A152" s="5"/>
      <c r="B152" s="15">
        <v>34</v>
      </c>
      <c r="C152" s="6"/>
      <c r="D152" s="6" t="s">
        <v>120</v>
      </c>
      <c r="E152" s="96"/>
      <c r="F152" s="97"/>
      <c r="G152" s="94" t="e">
        <f t="shared" si="2"/>
        <v>#DIV/0!</v>
      </c>
    </row>
    <row r="153" spans="1:7" ht="25.5" x14ac:dyDescent="0.25">
      <c r="A153" s="7">
        <v>4</v>
      </c>
      <c r="B153" s="7"/>
      <c r="C153" s="7"/>
      <c r="D153" s="114" t="s">
        <v>5</v>
      </c>
      <c r="E153" s="96"/>
      <c r="F153" s="97"/>
      <c r="G153" s="94" t="e">
        <f t="shared" si="2"/>
        <v>#DIV/0!</v>
      </c>
    </row>
    <row r="154" spans="1:7" ht="25.5" x14ac:dyDescent="0.25">
      <c r="A154" s="111"/>
      <c r="B154" s="111">
        <v>41</v>
      </c>
      <c r="C154" s="111"/>
      <c r="D154" s="115" t="s">
        <v>123</v>
      </c>
      <c r="E154" s="96"/>
      <c r="F154" s="97"/>
      <c r="G154" s="94" t="e">
        <f t="shared" si="2"/>
        <v>#DIV/0!</v>
      </c>
    </row>
    <row r="155" spans="1:7" x14ac:dyDescent="0.25">
      <c r="A155" s="107" t="s">
        <v>156</v>
      </c>
      <c r="B155" s="108"/>
      <c r="C155" s="109"/>
      <c r="D155" s="102" t="s">
        <v>104</v>
      </c>
      <c r="E155" s="113"/>
      <c r="F155" s="94">
        <f>SUM(F156)</f>
        <v>12337.880000000001</v>
      </c>
      <c r="G155" s="94" t="e">
        <f t="shared" si="2"/>
        <v>#DIV/0!</v>
      </c>
    </row>
    <row r="156" spans="1:7" x14ac:dyDescent="0.25">
      <c r="A156" s="110">
        <v>3</v>
      </c>
      <c r="B156" s="110"/>
      <c r="C156" s="110"/>
      <c r="D156" s="110" t="s">
        <v>3</v>
      </c>
      <c r="E156" s="96"/>
      <c r="F156" s="97">
        <f>SUM(F157:F158)</f>
        <v>12337.880000000001</v>
      </c>
      <c r="G156" s="94" t="e">
        <f t="shared" si="2"/>
        <v>#DIV/0!</v>
      </c>
    </row>
    <row r="157" spans="1:7" x14ac:dyDescent="0.25">
      <c r="A157" s="110"/>
      <c r="B157" s="111">
        <v>31</v>
      </c>
      <c r="C157" s="111"/>
      <c r="D157" s="111" t="s">
        <v>4</v>
      </c>
      <c r="E157" s="96"/>
      <c r="F157" s="97">
        <v>10961.25</v>
      </c>
      <c r="G157" s="94" t="e">
        <f t="shared" si="2"/>
        <v>#DIV/0!</v>
      </c>
    </row>
    <row r="158" spans="1:7" x14ac:dyDescent="0.25">
      <c r="A158" s="5"/>
      <c r="B158" s="5">
        <v>32</v>
      </c>
      <c r="C158" s="6"/>
      <c r="D158" s="5" t="s">
        <v>8</v>
      </c>
      <c r="E158" s="96"/>
      <c r="F158" s="97">
        <v>1376.63</v>
      </c>
      <c r="G158" s="94" t="e">
        <f t="shared" si="2"/>
        <v>#DIV/0!</v>
      </c>
    </row>
    <row r="159" spans="1:7" x14ac:dyDescent="0.25">
      <c r="A159" s="5"/>
      <c r="B159" s="15">
        <v>34</v>
      </c>
      <c r="C159" s="6"/>
      <c r="D159" s="6" t="s">
        <v>120</v>
      </c>
      <c r="E159" s="96"/>
      <c r="F159" s="97"/>
      <c r="G159" s="94" t="e">
        <f t="shared" si="2"/>
        <v>#DIV/0!</v>
      </c>
    </row>
    <row r="160" spans="1:7" ht="25.5" x14ac:dyDescent="0.25">
      <c r="A160" s="7">
        <v>4</v>
      </c>
      <c r="B160" s="7"/>
      <c r="C160" s="7"/>
      <c r="D160" s="114" t="s">
        <v>5</v>
      </c>
      <c r="E160" s="96"/>
      <c r="F160" s="97"/>
      <c r="G160" s="94" t="e">
        <f t="shared" si="2"/>
        <v>#DIV/0!</v>
      </c>
    </row>
    <row r="161" spans="1:7" ht="25.5" x14ac:dyDescent="0.25">
      <c r="A161" s="111"/>
      <c r="B161" s="111">
        <v>42</v>
      </c>
      <c r="C161" s="111"/>
      <c r="D161" s="115" t="s">
        <v>113</v>
      </c>
      <c r="E161" s="96"/>
      <c r="F161" s="97"/>
      <c r="G161" s="94" t="e">
        <f t="shared" si="2"/>
        <v>#DIV/0!</v>
      </c>
    </row>
    <row r="162" spans="1:7" x14ac:dyDescent="0.25">
      <c r="A162" s="107" t="s">
        <v>105</v>
      </c>
      <c r="B162" s="108"/>
      <c r="C162" s="109"/>
      <c r="D162" s="102" t="s">
        <v>142</v>
      </c>
      <c r="E162" s="113"/>
      <c r="F162" s="94"/>
      <c r="G162" s="94" t="e">
        <f t="shared" si="2"/>
        <v>#DIV/0!</v>
      </c>
    </row>
    <row r="163" spans="1:7" x14ac:dyDescent="0.25">
      <c r="A163" s="110">
        <v>3</v>
      </c>
      <c r="B163" s="110"/>
      <c r="C163" s="110"/>
      <c r="D163" s="110" t="s">
        <v>3</v>
      </c>
      <c r="E163" s="96"/>
      <c r="F163" s="97"/>
      <c r="G163" s="94" t="e">
        <f t="shared" si="2"/>
        <v>#DIV/0!</v>
      </c>
    </row>
    <row r="164" spans="1:7" x14ac:dyDescent="0.25">
      <c r="A164" s="110"/>
      <c r="B164" s="111">
        <v>31</v>
      </c>
      <c r="C164" s="111"/>
      <c r="D164" s="111" t="s">
        <v>4</v>
      </c>
      <c r="E164" s="96"/>
      <c r="F164" s="97"/>
      <c r="G164" s="94" t="e">
        <f t="shared" si="2"/>
        <v>#DIV/0!</v>
      </c>
    </row>
    <row r="165" spans="1:7" x14ac:dyDescent="0.25">
      <c r="A165" s="5"/>
      <c r="B165" s="5">
        <v>32</v>
      </c>
      <c r="C165" s="6"/>
      <c r="D165" s="5" t="s">
        <v>8</v>
      </c>
      <c r="E165" s="96"/>
      <c r="F165" s="97"/>
      <c r="G165" s="94" t="e">
        <f t="shared" si="2"/>
        <v>#DIV/0!</v>
      </c>
    </row>
    <row r="166" spans="1:7" x14ac:dyDescent="0.25">
      <c r="A166" s="5"/>
      <c r="B166" s="15">
        <v>34</v>
      </c>
      <c r="C166" s="6"/>
      <c r="D166" s="6" t="s">
        <v>120</v>
      </c>
      <c r="E166" s="96"/>
      <c r="F166" s="97"/>
      <c r="G166" s="94" t="e">
        <f t="shared" si="2"/>
        <v>#DIV/0!</v>
      </c>
    </row>
    <row r="167" spans="1:7" ht="25.5" x14ac:dyDescent="0.25">
      <c r="A167" s="7">
        <v>4</v>
      </c>
      <c r="B167" s="7"/>
      <c r="C167" s="7"/>
      <c r="D167" s="114" t="s">
        <v>5</v>
      </c>
      <c r="E167" s="96"/>
      <c r="F167" s="97"/>
      <c r="G167" s="94" t="e">
        <f t="shared" si="2"/>
        <v>#DIV/0!</v>
      </c>
    </row>
    <row r="168" spans="1:7" ht="25.5" x14ac:dyDescent="0.25">
      <c r="A168" s="111"/>
      <c r="B168" s="111">
        <v>42</v>
      </c>
      <c r="C168" s="111"/>
      <c r="D168" s="115" t="s">
        <v>113</v>
      </c>
      <c r="E168" s="96"/>
      <c r="F168" s="97"/>
      <c r="G168" s="94" t="e">
        <f t="shared" si="2"/>
        <v>#DIV/0!</v>
      </c>
    </row>
    <row r="169" spans="1:7" x14ac:dyDescent="0.25">
      <c r="A169" s="107" t="s">
        <v>109</v>
      </c>
      <c r="B169" s="108"/>
      <c r="C169" s="109"/>
      <c r="D169" s="102" t="s">
        <v>110</v>
      </c>
      <c r="E169" s="113"/>
      <c r="F169" s="94">
        <f>SUM(F170)</f>
        <v>777.54</v>
      </c>
      <c r="G169" s="94" t="e">
        <f t="shared" si="2"/>
        <v>#DIV/0!</v>
      </c>
    </row>
    <row r="170" spans="1:7" x14ac:dyDescent="0.25">
      <c r="A170" s="110">
        <v>3</v>
      </c>
      <c r="B170" s="110"/>
      <c r="C170" s="110"/>
      <c r="D170" s="110" t="s">
        <v>3</v>
      </c>
      <c r="E170" s="96"/>
      <c r="F170" s="97">
        <f>SUM(F171)</f>
        <v>777.54</v>
      </c>
      <c r="G170" s="94" t="e">
        <f t="shared" si="2"/>
        <v>#DIV/0!</v>
      </c>
    </row>
    <row r="171" spans="1:7" x14ac:dyDescent="0.25">
      <c r="A171" s="110"/>
      <c r="B171" s="111">
        <v>31</v>
      </c>
      <c r="C171" s="111"/>
      <c r="D171" s="111" t="s">
        <v>4</v>
      </c>
      <c r="E171" s="96"/>
      <c r="F171" s="97">
        <v>777.54</v>
      </c>
      <c r="G171" s="94" t="e">
        <f t="shared" si="2"/>
        <v>#DIV/0!</v>
      </c>
    </row>
    <row r="172" spans="1:7" x14ac:dyDescent="0.25">
      <c r="A172" s="5"/>
      <c r="B172" s="5">
        <v>32</v>
      </c>
      <c r="C172" s="6"/>
      <c r="D172" s="5" t="s">
        <v>8</v>
      </c>
      <c r="E172" s="96"/>
      <c r="F172" s="97"/>
      <c r="G172" s="94" t="e">
        <f t="shared" si="2"/>
        <v>#DIV/0!</v>
      </c>
    </row>
    <row r="173" spans="1:7" x14ac:dyDescent="0.25">
      <c r="A173" s="5"/>
      <c r="B173" s="15">
        <v>34</v>
      </c>
      <c r="C173" s="6"/>
      <c r="D173" s="6" t="s">
        <v>120</v>
      </c>
      <c r="E173" s="96"/>
      <c r="F173" s="97"/>
      <c r="G173" s="94" t="e">
        <f t="shared" si="2"/>
        <v>#DIV/0!</v>
      </c>
    </row>
    <row r="174" spans="1:7" ht="25.5" x14ac:dyDescent="0.25">
      <c r="A174" s="7">
        <v>4</v>
      </c>
      <c r="B174" s="7"/>
      <c r="C174" s="7"/>
      <c r="D174" s="114" t="s">
        <v>5</v>
      </c>
      <c r="E174" s="96"/>
      <c r="F174" s="97"/>
      <c r="G174" s="94" t="e">
        <f t="shared" si="2"/>
        <v>#DIV/0!</v>
      </c>
    </row>
    <row r="175" spans="1:7" ht="25.5" x14ac:dyDescent="0.25">
      <c r="A175" s="111"/>
      <c r="B175" s="111">
        <v>42</v>
      </c>
      <c r="C175" s="111"/>
      <c r="D175" s="115" t="s">
        <v>113</v>
      </c>
      <c r="E175" s="96"/>
      <c r="F175" s="97"/>
      <c r="G175" s="94" t="e">
        <f t="shared" si="2"/>
        <v>#DIV/0!</v>
      </c>
    </row>
    <row r="176" spans="1:7" ht="25.5" x14ac:dyDescent="0.25">
      <c r="A176" s="107" t="s">
        <v>157</v>
      </c>
      <c r="B176" s="108"/>
      <c r="C176" s="109"/>
      <c r="D176" s="112" t="s">
        <v>158</v>
      </c>
      <c r="E176" s="113"/>
      <c r="F176" s="94"/>
      <c r="G176" s="94" t="e">
        <f t="shared" si="2"/>
        <v>#DIV/0!</v>
      </c>
    </row>
    <row r="177" spans="1:7" x14ac:dyDescent="0.25">
      <c r="A177" s="173" t="s">
        <v>100</v>
      </c>
      <c r="B177" s="174"/>
      <c r="C177" s="175"/>
      <c r="D177" s="95" t="s">
        <v>101</v>
      </c>
      <c r="E177" s="113"/>
      <c r="F177" s="94"/>
      <c r="G177" s="94" t="e">
        <f t="shared" si="2"/>
        <v>#DIV/0!</v>
      </c>
    </row>
    <row r="178" spans="1:7" x14ac:dyDescent="0.25">
      <c r="A178" s="110">
        <v>3</v>
      </c>
      <c r="B178" s="110"/>
      <c r="C178" s="110"/>
      <c r="D178" s="110" t="s">
        <v>3</v>
      </c>
      <c r="E178" s="96"/>
      <c r="F178" s="97"/>
      <c r="G178" s="94" t="e">
        <f t="shared" si="2"/>
        <v>#DIV/0!</v>
      </c>
    </row>
    <row r="179" spans="1:7" x14ac:dyDescent="0.25">
      <c r="A179" s="110"/>
      <c r="B179" s="111">
        <v>31</v>
      </c>
      <c r="C179" s="111"/>
      <c r="D179" s="111" t="s">
        <v>4</v>
      </c>
      <c r="E179" s="96"/>
      <c r="F179" s="97"/>
      <c r="G179" s="94" t="e">
        <f t="shared" si="2"/>
        <v>#DIV/0!</v>
      </c>
    </row>
    <row r="180" spans="1:7" x14ac:dyDescent="0.25">
      <c r="A180" s="5"/>
      <c r="B180" s="5">
        <v>32</v>
      </c>
      <c r="C180" s="6"/>
      <c r="D180" s="5" t="s">
        <v>8</v>
      </c>
      <c r="E180" s="96"/>
      <c r="F180" s="97"/>
      <c r="G180" s="94" t="e">
        <f t="shared" si="2"/>
        <v>#DIV/0!</v>
      </c>
    </row>
    <row r="181" spans="1:7" x14ac:dyDescent="0.25">
      <c r="A181" s="5"/>
      <c r="B181" s="15">
        <v>34</v>
      </c>
      <c r="C181" s="6"/>
      <c r="D181" s="6" t="s">
        <v>120</v>
      </c>
      <c r="E181" s="96"/>
      <c r="F181" s="97"/>
      <c r="G181" s="94" t="e">
        <f t="shared" si="2"/>
        <v>#DIV/0!</v>
      </c>
    </row>
    <row r="182" spans="1:7" ht="25.5" x14ac:dyDescent="0.25">
      <c r="A182" s="7">
        <v>4</v>
      </c>
      <c r="B182" s="7"/>
      <c r="C182" s="7"/>
      <c r="D182" s="114" t="s">
        <v>5</v>
      </c>
      <c r="E182" s="96"/>
      <c r="F182" s="97"/>
      <c r="G182" s="94" t="e">
        <f t="shared" si="2"/>
        <v>#DIV/0!</v>
      </c>
    </row>
    <row r="183" spans="1:7" ht="25.5" x14ac:dyDescent="0.25">
      <c r="A183" s="111"/>
      <c r="B183" s="111">
        <v>41</v>
      </c>
      <c r="C183" s="111"/>
      <c r="D183" s="115" t="s">
        <v>123</v>
      </c>
      <c r="E183" s="96"/>
      <c r="F183" s="97"/>
      <c r="G183" s="94" t="e">
        <f t="shared" si="2"/>
        <v>#DIV/0!</v>
      </c>
    </row>
    <row r="184" spans="1:7" ht="25.5" x14ac:dyDescent="0.25">
      <c r="A184" s="111"/>
      <c r="B184" s="111">
        <v>45</v>
      </c>
      <c r="C184" s="111"/>
      <c r="D184" s="115" t="s">
        <v>159</v>
      </c>
      <c r="E184" s="96"/>
      <c r="F184" s="97"/>
      <c r="G184" s="94" t="e">
        <f t="shared" si="2"/>
        <v>#DIV/0!</v>
      </c>
    </row>
    <row r="185" spans="1:7" ht="25.5" x14ac:dyDescent="0.25">
      <c r="A185" s="107" t="s">
        <v>160</v>
      </c>
      <c r="B185" s="108"/>
      <c r="C185" s="109"/>
      <c r="D185" s="112" t="s">
        <v>161</v>
      </c>
      <c r="E185" s="113"/>
      <c r="F185" s="94">
        <f>SUM(F186)</f>
        <v>7127</v>
      </c>
      <c r="G185" s="94" t="e">
        <f t="shared" si="2"/>
        <v>#DIV/0!</v>
      </c>
    </row>
    <row r="186" spans="1:7" x14ac:dyDescent="0.25">
      <c r="A186" s="173" t="s">
        <v>100</v>
      </c>
      <c r="B186" s="174"/>
      <c r="C186" s="175"/>
      <c r="D186" s="95" t="s">
        <v>101</v>
      </c>
      <c r="E186" s="113"/>
      <c r="F186" s="94">
        <f>SUM(F187,F192)</f>
        <v>7127</v>
      </c>
      <c r="G186" s="94" t="e">
        <f t="shared" si="2"/>
        <v>#DIV/0!</v>
      </c>
    </row>
    <row r="187" spans="1:7" x14ac:dyDescent="0.25">
      <c r="A187" s="110">
        <v>3</v>
      </c>
      <c r="B187" s="110"/>
      <c r="C187" s="110"/>
      <c r="D187" s="110" t="s">
        <v>3</v>
      </c>
      <c r="E187" s="96"/>
      <c r="F187" s="97">
        <f>SUM(F188:F190)</f>
        <v>3165</v>
      </c>
      <c r="G187" s="94" t="e">
        <f t="shared" si="2"/>
        <v>#DIV/0!</v>
      </c>
    </row>
    <row r="188" spans="1:7" x14ac:dyDescent="0.25">
      <c r="A188" s="110"/>
      <c r="B188" s="111">
        <v>31</v>
      </c>
      <c r="C188" s="111"/>
      <c r="D188" s="111" t="s">
        <v>4</v>
      </c>
      <c r="E188" s="96"/>
      <c r="F188" s="97"/>
      <c r="G188" s="94" t="e">
        <f t="shared" si="2"/>
        <v>#DIV/0!</v>
      </c>
    </row>
    <row r="189" spans="1:7" x14ac:dyDescent="0.25">
      <c r="A189" s="5"/>
      <c r="B189" s="5">
        <v>32</v>
      </c>
      <c r="C189" s="6"/>
      <c r="D189" s="5" t="s">
        <v>8</v>
      </c>
      <c r="E189" s="96"/>
      <c r="F189" s="97">
        <v>3165</v>
      </c>
      <c r="G189" s="94" t="e">
        <f t="shared" si="2"/>
        <v>#DIV/0!</v>
      </c>
    </row>
    <row r="190" spans="1:7" x14ac:dyDescent="0.25">
      <c r="A190" s="5"/>
      <c r="B190" s="15">
        <v>34</v>
      </c>
      <c r="C190" s="6"/>
      <c r="D190" s="6" t="s">
        <v>120</v>
      </c>
      <c r="E190" s="96"/>
      <c r="F190" s="97"/>
      <c r="G190" s="94" t="e">
        <f t="shared" si="2"/>
        <v>#DIV/0!</v>
      </c>
    </row>
    <row r="191" spans="1:7" ht="25.5" x14ac:dyDescent="0.25">
      <c r="A191" s="7">
        <v>4</v>
      </c>
      <c r="B191" s="7"/>
      <c r="C191" s="7"/>
      <c r="D191" s="114" t="s">
        <v>5</v>
      </c>
      <c r="E191" s="96"/>
      <c r="F191" s="97"/>
      <c r="G191" s="94" t="e">
        <f t="shared" si="2"/>
        <v>#DIV/0!</v>
      </c>
    </row>
    <row r="192" spans="1:7" ht="25.5" x14ac:dyDescent="0.25">
      <c r="A192" s="111"/>
      <c r="B192" s="111">
        <v>41</v>
      </c>
      <c r="C192" s="111"/>
      <c r="D192" s="115" t="s">
        <v>123</v>
      </c>
      <c r="E192" s="96"/>
      <c r="F192" s="97">
        <v>3962</v>
      </c>
      <c r="G192" s="94" t="e">
        <f t="shared" si="2"/>
        <v>#DIV/0!</v>
      </c>
    </row>
    <row r="193" spans="1:7" x14ac:dyDescent="0.25">
      <c r="A193" s="107" t="s">
        <v>156</v>
      </c>
      <c r="B193" s="108"/>
      <c r="C193" s="109"/>
      <c r="D193" s="102" t="s">
        <v>104</v>
      </c>
      <c r="E193" s="113"/>
      <c r="F193" s="94"/>
      <c r="G193" s="94" t="e">
        <f t="shared" si="2"/>
        <v>#DIV/0!</v>
      </c>
    </row>
    <row r="194" spans="1:7" x14ac:dyDescent="0.25">
      <c r="A194" s="110">
        <v>3</v>
      </c>
      <c r="B194" s="110"/>
      <c r="C194" s="110"/>
      <c r="D194" s="110" t="s">
        <v>3</v>
      </c>
      <c r="E194" s="96"/>
      <c r="F194" s="97"/>
      <c r="G194" s="94" t="e">
        <f t="shared" si="2"/>
        <v>#DIV/0!</v>
      </c>
    </row>
    <row r="195" spans="1:7" x14ac:dyDescent="0.25">
      <c r="A195" s="110"/>
      <c r="B195" s="111">
        <v>31</v>
      </c>
      <c r="C195" s="111"/>
      <c r="D195" s="111" t="s">
        <v>4</v>
      </c>
      <c r="E195" s="96"/>
      <c r="F195" s="97"/>
      <c r="G195" s="94" t="e">
        <f t="shared" si="2"/>
        <v>#DIV/0!</v>
      </c>
    </row>
    <row r="196" spans="1:7" x14ac:dyDescent="0.25">
      <c r="A196" s="5"/>
      <c r="B196" s="5">
        <v>32</v>
      </c>
      <c r="C196" s="6"/>
      <c r="D196" s="5" t="s">
        <v>8</v>
      </c>
      <c r="E196" s="96"/>
      <c r="F196" s="97"/>
      <c r="G196" s="94" t="e">
        <f t="shared" si="2"/>
        <v>#DIV/0!</v>
      </c>
    </row>
    <row r="197" spans="1:7" x14ac:dyDescent="0.25">
      <c r="A197" s="5"/>
      <c r="B197" s="15">
        <v>34</v>
      </c>
      <c r="C197" s="6"/>
      <c r="D197" s="6" t="s">
        <v>120</v>
      </c>
      <c r="E197" s="96"/>
      <c r="F197" s="97"/>
      <c r="G197" s="94" t="e">
        <f t="shared" si="2"/>
        <v>#DIV/0!</v>
      </c>
    </row>
    <row r="198" spans="1:7" ht="25.5" x14ac:dyDescent="0.25">
      <c r="A198" s="7">
        <v>4</v>
      </c>
      <c r="B198" s="7"/>
      <c r="C198" s="7"/>
      <c r="D198" s="114" t="s">
        <v>5</v>
      </c>
      <c r="E198" s="96"/>
      <c r="F198" s="97"/>
      <c r="G198" s="94" t="e">
        <f t="shared" si="2"/>
        <v>#DIV/0!</v>
      </c>
    </row>
    <row r="199" spans="1:7" ht="25.5" x14ac:dyDescent="0.25">
      <c r="A199" s="111"/>
      <c r="B199" s="111">
        <v>42</v>
      </c>
      <c r="C199" s="111"/>
      <c r="D199" s="115" t="s">
        <v>113</v>
      </c>
      <c r="E199" s="96"/>
      <c r="F199" s="97"/>
      <c r="G199" s="94" t="e">
        <f t="shared" si="2"/>
        <v>#DIV/0!</v>
      </c>
    </row>
    <row r="200" spans="1:7" ht="25.5" x14ac:dyDescent="0.25">
      <c r="A200" s="107" t="s">
        <v>160</v>
      </c>
      <c r="B200" s="108"/>
      <c r="C200" s="109"/>
      <c r="D200" s="112" t="s">
        <v>162</v>
      </c>
      <c r="E200" s="113"/>
      <c r="F200" s="94">
        <f>SUM(F201)</f>
        <v>2500</v>
      </c>
      <c r="G200" s="94" t="e">
        <f t="shared" ref="G200:G215" si="3">F200/E200*100</f>
        <v>#DIV/0!</v>
      </c>
    </row>
    <row r="201" spans="1:7" x14ac:dyDescent="0.25">
      <c r="A201" s="107" t="s">
        <v>156</v>
      </c>
      <c r="B201" s="108"/>
      <c r="C201" s="109"/>
      <c r="D201" s="102" t="s">
        <v>104</v>
      </c>
      <c r="E201" s="113"/>
      <c r="F201" s="94">
        <f>SUM(F206)</f>
        <v>2500</v>
      </c>
      <c r="G201" s="94" t="e">
        <f t="shared" si="3"/>
        <v>#DIV/0!</v>
      </c>
    </row>
    <row r="202" spans="1:7" x14ac:dyDescent="0.25">
      <c r="A202" s="110">
        <v>3</v>
      </c>
      <c r="B202" s="110"/>
      <c r="C202" s="110"/>
      <c r="D202" s="110" t="s">
        <v>3</v>
      </c>
      <c r="E202" s="96"/>
      <c r="F202" s="97"/>
      <c r="G202" s="94" t="e">
        <f t="shared" si="3"/>
        <v>#DIV/0!</v>
      </c>
    </row>
    <row r="203" spans="1:7" x14ac:dyDescent="0.25">
      <c r="A203" s="110"/>
      <c r="B203" s="111">
        <v>31</v>
      </c>
      <c r="C203" s="111"/>
      <c r="D203" s="111" t="s">
        <v>4</v>
      </c>
      <c r="E203" s="96"/>
      <c r="F203" s="97"/>
      <c r="G203" s="94" t="e">
        <f t="shared" si="3"/>
        <v>#DIV/0!</v>
      </c>
    </row>
    <row r="204" spans="1:7" x14ac:dyDescent="0.25">
      <c r="A204" s="5"/>
      <c r="B204" s="5">
        <v>32</v>
      </c>
      <c r="C204" s="6"/>
      <c r="D204" s="5" t="s">
        <v>8</v>
      </c>
      <c r="E204" s="96"/>
      <c r="F204" s="97"/>
      <c r="G204" s="94" t="e">
        <f t="shared" si="3"/>
        <v>#DIV/0!</v>
      </c>
    </row>
    <row r="205" spans="1:7" x14ac:dyDescent="0.25">
      <c r="A205" s="5"/>
      <c r="B205" s="15">
        <v>34</v>
      </c>
      <c r="C205" s="6"/>
      <c r="D205" s="6" t="s">
        <v>120</v>
      </c>
      <c r="E205" s="96"/>
      <c r="F205" s="97"/>
      <c r="G205" s="94" t="e">
        <f t="shared" si="3"/>
        <v>#DIV/0!</v>
      </c>
    </row>
    <row r="206" spans="1:7" ht="25.5" x14ac:dyDescent="0.25">
      <c r="A206" s="7">
        <v>4</v>
      </c>
      <c r="B206" s="7"/>
      <c r="C206" s="7"/>
      <c r="D206" s="114" t="s">
        <v>5</v>
      </c>
      <c r="E206" s="96"/>
      <c r="F206" s="97">
        <f>SUM(F207)</f>
        <v>2500</v>
      </c>
      <c r="G206" s="94" t="e">
        <f t="shared" si="3"/>
        <v>#DIV/0!</v>
      </c>
    </row>
    <row r="207" spans="1:7" ht="25.5" x14ac:dyDescent="0.25">
      <c r="A207" s="111"/>
      <c r="B207" s="111">
        <v>42</v>
      </c>
      <c r="C207" s="111"/>
      <c r="D207" s="115" t="s">
        <v>113</v>
      </c>
      <c r="E207" s="96"/>
      <c r="F207" s="97">
        <v>2500</v>
      </c>
      <c r="G207" s="94" t="e">
        <f t="shared" si="3"/>
        <v>#DIV/0!</v>
      </c>
    </row>
    <row r="208" spans="1:7" ht="25.5" x14ac:dyDescent="0.25">
      <c r="A208" s="107" t="s">
        <v>160</v>
      </c>
      <c r="B208" s="108"/>
      <c r="C208" s="109"/>
      <c r="D208" s="112" t="s">
        <v>163</v>
      </c>
      <c r="E208" s="113"/>
      <c r="F208" s="94"/>
      <c r="G208" s="94" t="e">
        <f t="shared" si="3"/>
        <v>#DIV/0!</v>
      </c>
    </row>
    <row r="209" spans="1:7" x14ac:dyDescent="0.25">
      <c r="A209" s="107" t="s">
        <v>140</v>
      </c>
      <c r="B209" s="108"/>
      <c r="C209" s="109"/>
      <c r="D209" s="102" t="s">
        <v>110</v>
      </c>
      <c r="E209" s="113"/>
      <c r="F209" s="94"/>
      <c r="G209" s="94" t="e">
        <f t="shared" si="3"/>
        <v>#DIV/0!</v>
      </c>
    </row>
    <row r="210" spans="1:7" x14ac:dyDescent="0.25">
      <c r="A210" s="110">
        <v>3</v>
      </c>
      <c r="B210" s="110"/>
      <c r="C210" s="110"/>
      <c r="D210" s="110" t="s">
        <v>3</v>
      </c>
      <c r="E210" s="96"/>
      <c r="F210" s="97"/>
      <c r="G210" s="94" t="e">
        <f t="shared" si="3"/>
        <v>#DIV/0!</v>
      </c>
    </row>
    <row r="211" spans="1:7" x14ac:dyDescent="0.25">
      <c r="A211" s="110"/>
      <c r="B211" s="111">
        <v>31</v>
      </c>
      <c r="C211" s="111"/>
      <c r="D211" s="111" t="s">
        <v>4</v>
      </c>
      <c r="E211" s="96"/>
      <c r="F211" s="97"/>
      <c r="G211" s="94" t="e">
        <f t="shared" si="3"/>
        <v>#DIV/0!</v>
      </c>
    </row>
    <row r="212" spans="1:7" x14ac:dyDescent="0.25">
      <c r="A212" s="5"/>
      <c r="B212" s="5">
        <v>32</v>
      </c>
      <c r="C212" s="6"/>
      <c r="D212" s="5" t="s">
        <v>8</v>
      </c>
      <c r="E212" s="96"/>
      <c r="F212" s="97"/>
      <c r="G212" s="94" t="e">
        <f t="shared" si="3"/>
        <v>#DIV/0!</v>
      </c>
    </row>
    <row r="213" spans="1:7" x14ac:dyDescent="0.25">
      <c r="A213" s="5"/>
      <c r="B213" s="15">
        <v>34</v>
      </c>
      <c r="C213" s="6"/>
      <c r="D213" s="6" t="s">
        <v>120</v>
      </c>
      <c r="E213" s="96"/>
      <c r="F213" s="97"/>
      <c r="G213" s="94" t="e">
        <f t="shared" si="3"/>
        <v>#DIV/0!</v>
      </c>
    </row>
    <row r="214" spans="1:7" ht="25.5" x14ac:dyDescent="0.25">
      <c r="A214" s="7">
        <v>4</v>
      </c>
      <c r="B214" s="7"/>
      <c r="C214" s="7"/>
      <c r="D214" s="114" t="s">
        <v>5</v>
      </c>
      <c r="E214" s="96"/>
      <c r="F214" s="97"/>
      <c r="G214" s="94" t="e">
        <f t="shared" si="3"/>
        <v>#DIV/0!</v>
      </c>
    </row>
    <row r="215" spans="1:7" ht="25.5" x14ac:dyDescent="0.25">
      <c r="A215" s="111"/>
      <c r="B215" s="111">
        <v>45</v>
      </c>
      <c r="C215" s="111"/>
      <c r="D215" s="115" t="s">
        <v>124</v>
      </c>
      <c r="E215" s="96"/>
      <c r="F215" s="97"/>
      <c r="G215" s="94" t="e">
        <f t="shared" si="3"/>
        <v>#DIV/0!</v>
      </c>
    </row>
    <row r="216" spans="1:7" x14ac:dyDescent="0.25">
      <c r="A216" s="116" t="s">
        <v>164</v>
      </c>
      <c r="B216" s="116"/>
      <c r="C216" s="116"/>
      <c r="D216" s="116"/>
      <c r="E216" s="41">
        <f>E7+E23+E28+E147+E35+E84+E92+E114+E122+E130+E138+E176+E185+E200+E208</f>
        <v>3269026.08</v>
      </c>
      <c r="F216" s="41">
        <f>SUM(F7,F23,F35,F130,F147,F185,F200)</f>
        <v>884302.96000000008</v>
      </c>
      <c r="G216" s="41">
        <f>F216/E216*100</f>
        <v>27.050960694691064</v>
      </c>
    </row>
  </sheetData>
  <mergeCells count="19">
    <mergeCell ref="A15:C15"/>
    <mergeCell ref="A16:C16"/>
    <mergeCell ref="A18:C18"/>
    <mergeCell ref="A5:C5"/>
    <mergeCell ref="A6:C6"/>
    <mergeCell ref="A7:C7"/>
    <mergeCell ref="A8:C8"/>
    <mergeCell ref="A9:C9"/>
    <mergeCell ref="A10:C10"/>
    <mergeCell ref="A1:G1"/>
    <mergeCell ref="A3:G3"/>
    <mergeCell ref="A11:C11"/>
    <mergeCell ref="A13:C13"/>
    <mergeCell ref="A14:C14"/>
    <mergeCell ref="A19:C19"/>
    <mergeCell ref="A20:C20"/>
    <mergeCell ref="A21:C21"/>
    <mergeCell ref="A177:C177"/>
    <mergeCell ref="A186:C1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i prihodi prema izvoru</vt:lpstr>
      <vt:lpstr>Rashodi prema funkc kl</vt:lpstr>
      <vt:lpstr>Rashodi posebni 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RACUNOVODSTVO</cp:lastModifiedBy>
  <cp:lastPrinted>2024-07-25T20:44:55Z</cp:lastPrinted>
  <dcterms:created xsi:type="dcterms:W3CDTF">2022-08-12T12:51:27Z</dcterms:created>
  <dcterms:modified xsi:type="dcterms:W3CDTF">2026-08-04T07:01:47Z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proračuna JLP(R)S.xlsx</vt:lpwstr>
  </property>
</Properties>
</file>