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 tabRatio="714" activeTab="1"/>
  </bookViews>
  <sheets>
    <sheet name="SAŽETAK" sheetId="1" r:id="rId1"/>
    <sheet name=" Račun prihoda i rashoda" sheetId="3" r:id="rId2"/>
    <sheet name="Rashodi i prihodi prema izvoru" sheetId="8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20" i="3"/>
  <c r="H20" i="3"/>
  <c r="G20" i="3"/>
  <c r="K21" i="3"/>
  <c r="J21" i="3"/>
  <c r="F9" i="8" l="1"/>
  <c r="G15" i="1"/>
  <c r="E25" i="8" l="1"/>
  <c r="E27" i="8"/>
  <c r="E9" i="8"/>
  <c r="E18" i="8" l="1"/>
  <c r="I48" i="3" l="1"/>
  <c r="I43" i="3"/>
  <c r="I11" i="3"/>
  <c r="H15" i="1" l="1"/>
  <c r="K15" i="1" l="1"/>
  <c r="J15" i="1"/>
  <c r="I32" i="3"/>
  <c r="I23" i="3"/>
  <c r="I22" i="3"/>
  <c r="I41" i="3"/>
  <c r="I56" i="3"/>
  <c r="I51" i="3"/>
  <c r="I47" i="3"/>
  <c r="I40" i="3"/>
  <c r="I39" i="3"/>
  <c r="I27" i="3"/>
  <c r="E37" i="8"/>
  <c r="E35" i="8"/>
  <c r="E34" i="8"/>
  <c r="E33" i="8"/>
  <c r="E32" i="8"/>
  <c r="E31" i="8" s="1"/>
  <c r="F31" i="8" s="1"/>
  <c r="E30" i="8"/>
  <c r="E29" i="8"/>
  <c r="G29" i="8" s="1"/>
  <c r="G27" i="8"/>
  <c r="F27" i="8"/>
  <c r="F30" i="8"/>
  <c r="F25" i="8"/>
  <c r="E24" i="8"/>
  <c r="E23" i="8" s="1"/>
  <c r="H21" i="3"/>
  <c r="F29" i="8" l="1"/>
  <c r="G46" i="3"/>
  <c r="G37" i="3"/>
  <c r="G30" i="3"/>
  <c r="G26" i="3"/>
  <c r="G21" i="3"/>
  <c r="G11" i="3"/>
  <c r="C23" i="8"/>
  <c r="C22" i="8" s="1"/>
  <c r="C7" i="8"/>
  <c r="C6" i="8" s="1"/>
  <c r="G25" i="3" l="1"/>
  <c r="G19" i="3" s="1"/>
  <c r="F19" i="8"/>
  <c r="K12" i="3"/>
  <c r="E7" i="8"/>
  <c r="E6" i="8" s="1"/>
  <c r="E22" i="8"/>
  <c r="I46" i="3"/>
  <c r="I37" i="3"/>
  <c r="I30" i="3"/>
  <c r="I26" i="3"/>
  <c r="I21" i="3"/>
  <c r="I25" i="3" l="1"/>
  <c r="I19" i="3" s="1"/>
  <c r="D6" i="8"/>
  <c r="D22" i="8"/>
  <c r="H46" i="3"/>
  <c r="H37" i="3"/>
  <c r="H30" i="3"/>
  <c r="H26" i="3"/>
  <c r="K52" i="3"/>
  <c r="H11" i="3"/>
  <c r="J12" i="3"/>
  <c r="J13" i="3"/>
  <c r="K13" i="3"/>
  <c r="J14" i="3"/>
  <c r="K14" i="3"/>
  <c r="J15" i="3"/>
  <c r="K15" i="3"/>
  <c r="J20" i="3"/>
  <c r="J22" i="3"/>
  <c r="K22" i="3"/>
  <c r="J23" i="3"/>
  <c r="K23" i="3"/>
  <c r="J24" i="3"/>
  <c r="J27" i="3"/>
  <c r="K27" i="3"/>
  <c r="J28" i="3"/>
  <c r="K28" i="3"/>
  <c r="J29" i="3"/>
  <c r="K29" i="3"/>
  <c r="J31" i="3"/>
  <c r="K31" i="3"/>
  <c r="J32" i="3"/>
  <c r="K32" i="3"/>
  <c r="J33" i="3"/>
  <c r="K33" i="3"/>
  <c r="J34" i="3"/>
  <c r="K34" i="3"/>
  <c r="J35" i="3"/>
  <c r="K35" i="3"/>
  <c r="K36" i="3"/>
  <c r="J38" i="3"/>
  <c r="K38" i="3"/>
  <c r="J39" i="3"/>
  <c r="K39" i="3"/>
  <c r="J40" i="3"/>
  <c r="K40" i="3"/>
  <c r="J41" i="3"/>
  <c r="K41" i="3"/>
  <c r="J42" i="3"/>
  <c r="K42" i="3"/>
  <c r="J44" i="3"/>
  <c r="K44" i="3"/>
  <c r="J45" i="3"/>
  <c r="K45" i="3"/>
  <c r="J47" i="3"/>
  <c r="K47" i="3"/>
  <c r="J48" i="3"/>
  <c r="K48" i="3"/>
  <c r="J49" i="3"/>
  <c r="K49" i="3"/>
  <c r="J51" i="3"/>
  <c r="K51" i="3"/>
  <c r="J52" i="3"/>
  <c r="J55" i="3"/>
  <c r="J56" i="3"/>
  <c r="K56" i="3"/>
  <c r="F37" i="8"/>
  <c r="F35" i="8"/>
  <c r="H25" i="3" l="1"/>
  <c r="K20" i="3"/>
  <c r="J19" i="3"/>
  <c r="J25" i="3"/>
  <c r="G13" i="8"/>
  <c r="G14" i="8"/>
  <c r="G15" i="8"/>
  <c r="F21" i="8"/>
  <c r="H19" i="3" l="1"/>
  <c r="K19" i="3" s="1"/>
  <c r="K25" i="3"/>
  <c r="G35" i="8"/>
  <c r="G34" i="8"/>
  <c r="F34" i="8"/>
  <c r="G33" i="8"/>
  <c r="F33" i="8"/>
  <c r="G32" i="8"/>
  <c r="F32" i="8"/>
  <c r="G31" i="8"/>
  <c r="G30" i="8"/>
  <c r="F24" i="8"/>
  <c r="G23" i="8"/>
  <c r="F23" i="8"/>
  <c r="G22" i="8"/>
  <c r="F22" i="8"/>
  <c r="G7" i="8"/>
  <c r="G11" i="8"/>
  <c r="G16" i="8"/>
  <c r="G17" i="8"/>
  <c r="G18" i="8"/>
  <c r="G19" i="8"/>
  <c r="G6" i="8"/>
  <c r="F7" i="8"/>
  <c r="F8" i="8"/>
  <c r="F11" i="8"/>
  <c r="F13" i="8"/>
  <c r="F14" i="8"/>
  <c r="F15" i="8"/>
  <c r="F16" i="8"/>
  <c r="F17" i="8"/>
  <c r="F18" i="8"/>
  <c r="F6" i="8"/>
  <c r="K10" i="1"/>
  <c r="K12" i="1"/>
  <c r="K13" i="1"/>
  <c r="K14" i="1"/>
  <c r="K9" i="1"/>
  <c r="J10" i="1"/>
  <c r="J12" i="1"/>
  <c r="J13" i="1"/>
  <c r="J14" i="1"/>
  <c r="J9" i="1"/>
</calcChain>
</file>

<file path=xl/sharedStrings.xml><?xml version="1.0" encoding="utf-8"?>
<sst xmlns="http://schemas.openxmlformats.org/spreadsheetml/2006/main" count="135" uniqueCount="92">
  <si>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</si>
  <si>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</si>
  <si>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</si>
  <si>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</si>
  <si>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</si>
  <si>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</si>
  <si>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</si>
  <si>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I. OPĆI DIO</t>
  </si>
  <si>
    <t>Materijalni rashodi</t>
  </si>
  <si>
    <t>INDEKS</t>
  </si>
  <si>
    <t xml:space="preserve">IZVJEŠTAJ O PRIHODIMA I RASHODIMA PREMA EKONOMSKOJ KLASIFIKACIJI </t>
  </si>
  <si>
    <t>Pomoći iz inozemstva i od subjekata unutar općeg proračuna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</si>
  <si>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</si>
  <si>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</si>
  <si>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</si>
  <si>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</si>
  <si>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</si>
  <si>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</si>
  <si>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</si>
  <si>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</si>
  <si>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</si>
  <si>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</si>
  <si>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</si>
  <si>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</si>
  <si>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</si>
  <si>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</si>
  <si>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</si>
  <si>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</si>
  <si>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</si>
  <si>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</si>
  <si>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</si>
  <si>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</si>
  <si>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RAČUN PRIHODA I RASHODA </t>
  </si>
  <si>
    <t>SAŽETAK RAČUNA FINANCIRANJA</t>
  </si>
  <si>
    <t>RAZLIKA - VIŠAK MANJAK</t>
  </si>
  <si>
    <t>SAŽETAK  RAČUNA PRIHODA I RASHODA I  RAČUNA FINANCIRANJA  može sadržavati i dodatne podatke.</t>
  </si>
  <si>
    <t>PRIJENOS VIŠKA/MANJKA U SLJEDEĆE RAZDOBLJE</t>
  </si>
  <si>
    <t>SAŽETAK RAČUNA PRIHODA I RASHODA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</si>
  <si>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</si>
  <si>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</si>
  <si>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</si>
  <si>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</si>
  <si>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5=4/2*100</t>
  </si>
  <si>
    <t>6=4/3*100</t>
  </si>
  <si>
    <t>12 Višak/manjak prihoda- ZŽ</t>
  </si>
  <si>
    <t>19 Predfinanciranje iz ŽP</t>
  </si>
  <si>
    <t>4 Prihodi posebne namjene</t>
  </si>
  <si>
    <t>41 Prihodi posebne namjene</t>
  </si>
  <si>
    <t>42 Višak/manjak prihoda korisnici</t>
  </si>
  <si>
    <t>45 F.P. i dod.udio u por.na doh</t>
  </si>
  <si>
    <t>51 Državni proračun</t>
  </si>
  <si>
    <t>54 Pomoći iz inozemnstva</t>
  </si>
  <si>
    <t>61 Tekuće pomoći donacije</t>
  </si>
  <si>
    <t>Prihodi iz nadležnog proračuna</t>
  </si>
  <si>
    <t>Prihodi od od admin. I upr. Pristojbi</t>
  </si>
  <si>
    <t>Stručno usavršavanje</t>
  </si>
  <si>
    <t>Ostale naknade troš.zaposlenima</t>
  </si>
  <si>
    <t>Rashodi za materijale i energiju</t>
  </si>
  <si>
    <t>Uredski mat. I ostali mat.rashodi</t>
  </si>
  <si>
    <t>Materijal i sirovine</t>
  </si>
  <si>
    <t>Energija</t>
  </si>
  <si>
    <t>Materijal i djel. Za tek i inv.održ</t>
  </si>
  <si>
    <t>Sitni inventar</t>
  </si>
  <si>
    <t>Službena odjeća i obuća</t>
  </si>
  <si>
    <t>Rashodi za usluge</t>
  </si>
  <si>
    <t>Usluge telefona, pošte i prijevoza</t>
  </si>
  <si>
    <t>Usluge tek.i inv.održ</t>
  </si>
  <si>
    <t>Komunalne usluge</t>
  </si>
  <si>
    <t>Zakupnine i najamnine</t>
  </si>
  <si>
    <t>Zdravs.i veter.usluge</t>
  </si>
  <si>
    <t>Intelektualne usluge</t>
  </si>
  <si>
    <t>Računalne usluge</t>
  </si>
  <si>
    <t>Ostali nespomenuti rashodi poslovanja</t>
  </si>
  <si>
    <t>Premije osiguranja</t>
  </si>
  <si>
    <t>Reprezentacija</t>
  </si>
  <si>
    <t>Članarine</t>
  </si>
  <si>
    <t>Bankarske usluge i usl.pl.prometa</t>
  </si>
  <si>
    <t>Novčana naknada zbog nezapoš.osoba s invalid.</t>
  </si>
  <si>
    <t xml:space="preserve">Prijevoz zaposlenih </t>
  </si>
  <si>
    <t>Ostale usluge</t>
  </si>
  <si>
    <t>Troškovi sudskih postupaka</t>
  </si>
  <si>
    <t>Tekuće donacije građanima</t>
  </si>
  <si>
    <t>Ostale naknade iz proračuna-prehrana</t>
  </si>
  <si>
    <t>53 Proračun JLS</t>
  </si>
  <si>
    <t>Materijal za hig.potrebe i njegu</t>
  </si>
  <si>
    <t>Prihodi od prodaje proizvoda i robe te pruženih usluga i prihodi od donacija</t>
  </si>
  <si>
    <t>49 DEC- nedostajuća sredstva</t>
  </si>
  <si>
    <t>OSTVARENJE/IZVRŠENJE 
01.01.-30.06.2024.</t>
  </si>
  <si>
    <t>REBALANS 1 2025.</t>
  </si>
  <si>
    <t>OSTVARENJE/IZVRŠENJE 
01.01.-30.06.2025.</t>
  </si>
  <si>
    <t>IZVJEŠTAJ O IZVRŠENJU PRORAČUNA ZA OSNOVNU ŠKOLU JURJA BARAKOVIĆA RAŽANAC 01.01.-30.06.2025.</t>
  </si>
  <si>
    <t>Rashodi za zaposlene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</si>
</sst>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.00_ ;\-#,##0.0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142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 indent="1"/>
    </xf>
    <xf numFmtId="4" fontId="1" fillId="0" borderId="3" xfId="0" applyNumberFormat="1" applyFont="1" applyBorder="1"/>
    <xf numFmtId="2" fontId="0" fillId="0" borderId="3" xfId="0" applyNumberFormat="1" applyBorder="1"/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0" fillId="0" borderId="0" xfId="0" applyNumberFormat="1"/>
    <xf numFmtId="4" fontId="0" fillId="0" borderId="3" xfId="0" applyNumberFormat="1" applyBorder="1"/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1" fillId="0" borderId="6" xfId="0" applyNumberFormat="1" applyFont="1" applyFill="1" applyBorder="1"/>
    <xf numFmtId="4" fontId="3" fillId="0" borderId="3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16" fillId="0" borderId="0" xfId="0" applyFont="1" applyBorder="1"/>
    <xf numFmtId="0" fontId="0" fillId="0" borderId="0" xfId="0" applyBorder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0" xfId="0" applyFill="1" applyBorder="1"/>
    <xf numFmtId="0" fontId="1" fillId="0" borderId="0" xfId="0" applyFont="1" applyFill="1" applyBorder="1"/>
    <xf numFmtId="4" fontId="0" fillId="0" borderId="0" xfId="0" applyNumberForma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4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64" fontId="1" fillId="0" borderId="0" xfId="1" applyNumberFormat="1" applyFont="1" applyFill="1" applyBorder="1"/>
    <xf numFmtId="4" fontId="3" fillId="0" borderId="3" xfId="0" applyNumberFormat="1" applyFont="1" applyBorder="1" applyAlignment="1">
      <alignment horizontal="right"/>
    </xf>
    <xf numFmtId="4" fontId="0" fillId="0" borderId="3" xfId="0" applyNumberFormat="1" applyFill="1" applyBorder="1"/>
    <xf numFmtId="4" fontId="1" fillId="0" borderId="0" xfId="0" applyNumberFormat="1" applyFont="1" applyFill="1"/>
    <xf numFmtId="4" fontId="21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1" fillId="0" borderId="3" xfId="0" applyNumberFormat="1" applyFont="1" applyFill="1" applyBorder="1"/>
    <xf numFmtId="4" fontId="3" fillId="0" borderId="3" xfId="0" applyNumberFormat="1" applyFont="1" applyFill="1" applyBorder="1" applyAlignment="1" applyProtection="1">
      <alignment horizontal="right" wrapText="1"/>
    </xf>
    <xf numFmtId="4" fontId="6" fillId="0" borderId="6" xfId="0" applyNumberFormat="1" applyFont="1" applyFill="1" applyBorder="1" applyAlignment="1" applyProtection="1">
      <alignment horizontal="right" wrapText="1"/>
    </xf>
    <xf numFmtId="0" fontId="20" fillId="0" borderId="0" xfId="0" applyFont="1" applyBorder="1"/>
    <xf numFmtId="4" fontId="20" fillId="0" borderId="0" xfId="0" applyNumberFormat="1" applyFont="1" applyBorder="1"/>
    <xf numFmtId="0" fontId="20" fillId="0" borderId="0" xfId="0" applyFont="1" applyBorder="1" applyAlignment="1">
      <alignment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ill="1"/>
    <xf numFmtId="4" fontId="0" fillId="3" borderId="3" xfId="0" applyNumberFormat="1" applyFill="1" applyBorder="1"/>
    <xf numFmtId="4" fontId="3" fillId="3" borderId="3" xfId="0" applyNumberFormat="1" applyFont="1" applyFill="1" applyBorder="1" applyAlignment="1">
      <alignment horizontal="right"/>
    </xf>
    <xf numFmtId="0" fontId="0" fillId="3" borderId="3" xfId="0" applyFill="1" applyBorder="1"/>
    <xf numFmtId="4" fontId="0" fillId="0" borderId="7" xfId="0" applyNumberFormat="1" applyFill="1" applyBorder="1"/>
    <xf numFmtId="0" fontId="0" fillId="2" borderId="0" xfId="0" applyFill="1" applyBorder="1"/>
    <xf numFmtId="4" fontId="3" fillId="0" borderId="0" xfId="0" applyNumberFormat="1" applyFont="1" applyFill="1" applyBorder="1" applyAlignment="1">
      <alignment horizontal="right"/>
    </xf>
    <xf numFmtId="4" fontId="22" fillId="0" borderId="3" xfId="0" applyNumberFormat="1" applyFont="1" applyFill="1" applyBorder="1"/>
    <xf numFmtId="4" fontId="20" fillId="0" borderId="0" xfId="0" applyNumberFormat="1" applyFont="1"/>
    <xf numFmtId="4" fontId="3" fillId="0" borderId="1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1" fillId="3" borderId="0" xfId="0" applyNumberFormat="1" applyFont="1" applyFill="1"/>
    <xf numFmtId="4" fontId="1" fillId="3" borderId="3" xfId="0" applyNumberFormat="1" applyFont="1" applyFill="1" applyBorder="1"/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8" fillId="2" borderId="5" xfId="0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11" fillId="3" borderId="3" xfId="0" quotePrefix="1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15" fillId="0" borderId="2" xfId="0" quotePrefix="1" applyFont="1" applyBorder="1" applyAlignment="1">
      <alignment horizontal="center" wrapText="1"/>
    </xf>
    <xf numFmtId="0" fontId="15" fillId="0" borderId="4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2" xfId="0" applyNumberFormat="1" applyFont="1" applyFill="1" applyBorder="1" applyAlignment="1" applyProtection="1">
      <alignment horizontal="left"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3" fillId="2" borderId="0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12" fillId="2" borderId="0" xfId="0" applyFont="1" applyFill="1" applyAlignment="1">
      <alignment wrapText="1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quotePrefix="1" applyFont="1" applyFill="1" applyBorder="1" applyAlignment="1">
      <alignment horizontal="left" vertical="center"/>
    </xf>
    <xf numFmtId="0" fontId="11" fillId="0" borderId="4" xfId="0" quotePrefix="1" applyFont="1" applyFill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3" borderId="2" xfId="0" quotePrefix="1" applyNumberFormat="1" applyFont="1" applyFill="1" applyBorder="1" applyAlignment="1" applyProtection="1">
      <alignment horizontal="left" vertical="center" wrapText="1"/>
    </xf>
    <xf numFmtId="0" fontId="11" fillId="3" borderId="4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quotePrefix="1" applyNumberFormat="1" applyFont="1" applyFill="1" applyBorder="1" applyAlignment="1" applyProtection="1">
      <alignment horizontal="left" vertical="center" wrapText="1"/>
    </xf>
    <xf numFmtId="0" fontId="11" fillId="0" borderId="4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2" xfId="0" quotePrefix="1" applyFont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4"/>
  <sheetViews>
    <sheetView zoomScaleNormal="100" workbookViewId="0">
      <selection activeCell="O23" sqref="O23"/>
    </sheetView>
  </sheetViews>
  <sheetFormatPr defaultRowHeight="15" x14ac:dyDescent="0.25"/>
  <cols>
    <col min="6" max="9" width="25.28515625" customWidth="1"/>
    <col min="10" max="10" width="9.140625" customWidth="1"/>
    <col min="12" max="13" width="11.7109375" bestFit="1" customWidth="1"/>
  </cols>
  <sheetData>
    <row r="1" spans="2:13" ht="42" customHeight="1" x14ac:dyDescent="0.25">
      <c r="B1" s="106" t="s">
        <v>90</v>
      </c>
      <c r="C1" s="106"/>
      <c r="D1" s="106"/>
      <c r="E1" s="106"/>
      <c r="F1" s="106"/>
      <c r="G1" s="106"/>
      <c r="H1" s="106"/>
      <c r="I1" s="106"/>
      <c r="J1" s="106"/>
      <c r="K1" s="106"/>
    </row>
    <row r="2" spans="2:13" ht="15.75" x14ac:dyDescent="0.25">
      <c r="B2" s="106" t="s">
        <v>7</v>
      </c>
      <c r="C2" s="106"/>
      <c r="D2" s="106"/>
      <c r="E2" s="106"/>
      <c r="F2" s="106"/>
      <c r="G2" s="106"/>
      <c r="H2" s="106"/>
      <c r="I2" s="118"/>
      <c r="J2" s="118"/>
      <c r="K2" s="27"/>
    </row>
    <row r="3" spans="2:13" ht="19.5" customHeight="1" x14ac:dyDescent="0.25">
      <c r="B3" s="122"/>
      <c r="C3" s="122"/>
      <c r="D3" s="122"/>
      <c r="E3" s="28"/>
      <c r="F3" s="28"/>
      <c r="G3" s="28"/>
      <c r="H3" s="28"/>
      <c r="I3" s="29"/>
      <c r="J3" s="29"/>
      <c r="K3" s="27"/>
    </row>
    <row r="4" spans="2:13" ht="18" customHeight="1" x14ac:dyDescent="0.25">
      <c r="B4" s="106" t="s">
        <v>30</v>
      </c>
      <c r="C4" s="123"/>
      <c r="D4" s="123"/>
      <c r="E4" s="123"/>
      <c r="F4" s="123"/>
      <c r="G4" s="123"/>
      <c r="H4" s="123"/>
      <c r="I4" s="123"/>
      <c r="J4" s="123"/>
      <c r="K4" s="27"/>
    </row>
    <row r="5" spans="2:13" ht="18" customHeight="1" x14ac:dyDescent="0.25">
      <c r="B5" s="30"/>
      <c r="C5" s="31"/>
      <c r="D5" s="31"/>
      <c r="E5" s="31"/>
      <c r="F5" s="31"/>
      <c r="G5" s="31"/>
      <c r="H5" s="31"/>
      <c r="I5" s="31"/>
      <c r="J5" s="31"/>
      <c r="K5" s="27"/>
    </row>
    <row r="6" spans="2:13" x14ac:dyDescent="0.25">
      <c r="B6" s="96" t="s">
        <v>37</v>
      </c>
      <c r="C6" s="96"/>
      <c r="D6" s="96"/>
      <c r="E6" s="96"/>
      <c r="F6" s="96"/>
      <c r="G6" s="32"/>
      <c r="H6" s="32"/>
      <c r="I6" s="32"/>
      <c r="J6" s="33"/>
      <c r="K6" s="27"/>
    </row>
    <row r="7" spans="2:13" ht="25.5" customHeight="1" x14ac:dyDescent="0.25">
      <c r="B7" s="119" t="s">
        <v>6</v>
      </c>
      <c r="C7" s="120"/>
      <c r="D7" s="120"/>
      <c r="E7" s="120"/>
      <c r="F7" s="121"/>
      <c r="G7" s="16" t="s">
        <v>89</v>
      </c>
      <c r="H7" s="1" t="s">
        <v>88</v>
      </c>
      <c r="I7" s="16" t="s">
        <v>89</v>
      </c>
      <c r="J7" s="1" t="s">
        <v>9</v>
      </c>
      <c r="K7" s="1" t="s">
        <v>21</v>
      </c>
    </row>
    <row r="8" spans="2:13" s="19" customFormat="1" ht="11.25" x14ac:dyDescent="0.2">
      <c r="B8" s="109">
        <v>1</v>
      </c>
      <c r="C8" s="110"/>
      <c r="D8" s="110"/>
      <c r="E8" s="110"/>
      <c r="F8" s="111"/>
      <c r="G8" s="18">
        <v>2</v>
      </c>
      <c r="H8" s="79">
        <v>3</v>
      </c>
      <c r="I8" s="17">
        <v>4</v>
      </c>
      <c r="J8" s="17" t="s">
        <v>42</v>
      </c>
      <c r="K8" s="17" t="s">
        <v>43</v>
      </c>
    </row>
    <row r="9" spans="2:13" ht="15" customHeight="1" x14ac:dyDescent="0.25">
      <c r="B9" s="112" t="s">
        <v>0</v>
      </c>
      <c r="C9" s="113"/>
      <c r="D9" s="113"/>
      <c r="E9" s="113"/>
      <c r="F9" s="114"/>
      <c r="G9" s="47">
        <v>431470.62</v>
      </c>
      <c r="H9" s="91">
        <v>1454154.23</v>
      </c>
      <c r="I9" s="92">
        <v>845668.64999999991</v>
      </c>
      <c r="J9" s="13">
        <f>I9/G9*100</f>
        <v>195.99680970166636</v>
      </c>
      <c r="K9" s="13">
        <f>I9/H9*100</f>
        <v>58.155361553361494</v>
      </c>
    </row>
    <row r="10" spans="2:13" ht="15" customHeight="1" x14ac:dyDescent="0.25">
      <c r="B10" s="115" t="s">
        <v>23</v>
      </c>
      <c r="C10" s="116"/>
      <c r="D10" s="116"/>
      <c r="E10" s="116"/>
      <c r="F10" s="117"/>
      <c r="G10" s="43">
        <v>431470.62</v>
      </c>
      <c r="H10" s="73">
        <v>1454154.23</v>
      </c>
      <c r="I10" s="43">
        <v>845668.64999999991</v>
      </c>
      <c r="J10" s="13">
        <f t="shared" ref="J10:J14" si="0">I10/G10*100</f>
        <v>195.99680970166636</v>
      </c>
      <c r="K10" s="13">
        <f t="shared" ref="K10:K14" si="1">I10/H10*100</f>
        <v>58.155361553361494</v>
      </c>
    </row>
    <row r="11" spans="2:13" x14ac:dyDescent="0.25">
      <c r="B11" s="124" t="s">
        <v>24</v>
      </c>
      <c r="C11" s="125"/>
      <c r="D11" s="125"/>
      <c r="E11" s="125"/>
      <c r="F11" s="126"/>
      <c r="G11" s="43">
        <v>0</v>
      </c>
      <c r="H11" s="43">
        <v>0</v>
      </c>
      <c r="I11" s="43">
        <v>0</v>
      </c>
      <c r="J11" s="13"/>
      <c r="K11" s="13"/>
    </row>
    <row r="12" spans="2:13" x14ac:dyDescent="0.25">
      <c r="B12" s="93" t="s">
        <v>1</v>
      </c>
      <c r="C12" s="94"/>
      <c r="D12" s="94"/>
      <c r="E12" s="94"/>
      <c r="F12" s="95"/>
      <c r="G12" s="47">
        <v>446129.23</v>
      </c>
      <c r="H12" s="47">
        <v>1464357.56</v>
      </c>
      <c r="I12" s="47">
        <v>833496.41999999993</v>
      </c>
      <c r="J12" s="13">
        <f t="shared" si="0"/>
        <v>186.82847120328788</v>
      </c>
      <c r="K12" s="13">
        <f t="shared" si="1"/>
        <v>56.918913984368672</v>
      </c>
    </row>
    <row r="13" spans="2:13" ht="15" customHeight="1" x14ac:dyDescent="0.25">
      <c r="B13" s="130" t="s">
        <v>25</v>
      </c>
      <c r="C13" s="131"/>
      <c r="D13" s="131"/>
      <c r="E13" s="131"/>
      <c r="F13" s="132"/>
      <c r="G13" s="45">
        <v>433906.26</v>
      </c>
      <c r="H13" s="43">
        <v>1425747.32</v>
      </c>
      <c r="I13" s="43">
        <v>812467.36999999988</v>
      </c>
      <c r="J13" s="13">
        <f t="shared" si="0"/>
        <v>187.24490630764348</v>
      </c>
      <c r="K13" s="13">
        <f t="shared" si="1"/>
        <v>56.985368908145652</v>
      </c>
    </row>
    <row r="14" spans="2:13" x14ac:dyDescent="0.25">
      <c r="B14" s="133" t="s">
        <v>26</v>
      </c>
      <c r="C14" s="134"/>
      <c r="D14" s="134"/>
      <c r="E14" s="134"/>
      <c r="F14" s="135"/>
      <c r="G14" s="68">
        <v>12222.97</v>
      </c>
      <c r="H14" s="43">
        <v>38610.239999999998</v>
      </c>
      <c r="I14" s="43">
        <v>21029.05</v>
      </c>
      <c r="J14" s="13">
        <f t="shared" si="0"/>
        <v>172.0453375898002</v>
      </c>
      <c r="K14" s="13">
        <f t="shared" si="1"/>
        <v>54.464955410792584</v>
      </c>
    </row>
    <row r="15" spans="2:13" ht="15" customHeight="1" x14ac:dyDescent="0.25">
      <c r="B15" s="127" t="s">
        <v>34</v>
      </c>
      <c r="C15" s="128"/>
      <c r="D15" s="128"/>
      <c r="E15" s="128"/>
      <c r="F15" s="129"/>
      <c r="G15" s="48">
        <f>G9-G12</f>
        <v>-14658.609999999986</v>
      </c>
      <c r="H15" s="48">
        <f>H9-H12</f>
        <v>-10203.330000000075</v>
      </c>
      <c r="I15" s="48">
        <f>I9-I12</f>
        <v>12172.229999999981</v>
      </c>
      <c r="J15" s="13">
        <f>-(I15/G15*100)</f>
        <v>83.038091606230012</v>
      </c>
      <c r="K15" s="13">
        <f>-(I15/H15*100)</f>
        <v>119.29664139060378</v>
      </c>
      <c r="L15" s="45"/>
      <c r="M15" s="45"/>
    </row>
    <row r="16" spans="2:13" ht="18" x14ac:dyDescent="0.25">
      <c r="B16" s="28"/>
      <c r="C16" s="34"/>
      <c r="D16" s="34"/>
      <c r="E16" s="34"/>
      <c r="F16" s="34"/>
      <c r="G16" s="34"/>
      <c r="H16" s="35"/>
      <c r="I16" s="35"/>
      <c r="J16" s="35"/>
      <c r="K16" s="35"/>
      <c r="L16" s="45"/>
    </row>
    <row r="17" spans="2:22" ht="18" customHeight="1" x14ac:dyDescent="0.25">
      <c r="B17" s="96" t="s">
        <v>33</v>
      </c>
      <c r="C17" s="96"/>
      <c r="D17" s="96"/>
      <c r="E17" s="96"/>
      <c r="F17" s="96"/>
      <c r="G17" s="34"/>
      <c r="H17" s="35"/>
      <c r="I17" s="35"/>
      <c r="J17" s="35"/>
      <c r="K17" s="35"/>
      <c r="L17" s="45"/>
      <c r="M17" s="45"/>
    </row>
    <row r="18" spans="2:22" ht="25.5" x14ac:dyDescent="0.25">
      <c r="B18" s="107" t="s">
        <v>6</v>
      </c>
      <c r="C18" s="107"/>
      <c r="D18" s="107"/>
      <c r="E18" s="107"/>
      <c r="F18" s="107"/>
      <c r="G18" s="16" t="s">
        <v>89</v>
      </c>
      <c r="H18" s="1" t="s">
        <v>88</v>
      </c>
      <c r="I18" s="16" t="s">
        <v>89</v>
      </c>
      <c r="J18" s="1" t="s">
        <v>9</v>
      </c>
      <c r="K18" s="1" t="s">
        <v>21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s="19" customFormat="1" ht="11.25" x14ac:dyDescent="0.2">
      <c r="B19" s="108">
        <v>1</v>
      </c>
      <c r="C19" s="108"/>
      <c r="D19" s="108"/>
      <c r="E19" s="108"/>
      <c r="F19" s="108"/>
      <c r="G19" s="18">
        <v>2</v>
      </c>
      <c r="H19" s="17">
        <v>3</v>
      </c>
      <c r="I19" s="17">
        <v>4</v>
      </c>
      <c r="J19" s="17" t="s">
        <v>42</v>
      </c>
      <c r="K19" s="17" t="s">
        <v>43</v>
      </c>
    </row>
    <row r="20" spans="2:22" ht="15.75" customHeight="1" x14ac:dyDescent="0.25">
      <c r="B20" s="102" t="s">
        <v>27</v>
      </c>
      <c r="C20" s="102"/>
      <c r="D20" s="102"/>
      <c r="E20" s="102"/>
      <c r="F20" s="102"/>
      <c r="G20" s="12"/>
      <c r="H20" s="12"/>
      <c r="I20" s="12"/>
      <c r="J20" s="12"/>
      <c r="K20" s="12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2:22" x14ac:dyDescent="0.25">
      <c r="B21" s="102" t="s">
        <v>28</v>
      </c>
      <c r="C21" s="103"/>
      <c r="D21" s="103"/>
      <c r="E21" s="103"/>
      <c r="F21" s="103"/>
      <c r="G21" s="12"/>
      <c r="H21" s="12"/>
      <c r="I21" s="12"/>
      <c r="J21" s="12"/>
      <c r="K21" s="12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2:22" s="27" customFormat="1" ht="15" customHeight="1" x14ac:dyDescent="0.25">
      <c r="B22" s="101" t="s">
        <v>29</v>
      </c>
      <c r="C22" s="101"/>
      <c r="D22" s="101"/>
      <c r="E22" s="101"/>
      <c r="F22" s="101"/>
      <c r="G22" s="13"/>
      <c r="H22" s="13"/>
      <c r="I22" s="13"/>
      <c r="J22" s="13"/>
      <c r="K22" s="13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2:22" s="27" customFormat="1" ht="15" customHeight="1" x14ac:dyDescent="0.25">
      <c r="B23" s="101" t="s">
        <v>31</v>
      </c>
      <c r="C23" s="101"/>
      <c r="D23" s="101"/>
      <c r="E23" s="101"/>
      <c r="F23" s="101"/>
      <c r="G23" s="13"/>
      <c r="H23" s="13"/>
      <c r="I23" s="13"/>
      <c r="J23" s="13"/>
      <c r="K23" s="13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2:22" x14ac:dyDescent="0.25">
      <c r="B24" s="104" t="s">
        <v>36</v>
      </c>
      <c r="C24" s="105"/>
      <c r="D24" s="105"/>
      <c r="E24" s="105"/>
      <c r="F24" s="105"/>
      <c r="G24" s="13"/>
      <c r="H24" s="13"/>
      <c r="I24" s="13"/>
      <c r="J24" s="13"/>
      <c r="K24" s="13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2:22" ht="11.25" customHeight="1" x14ac:dyDescent="0.25">
      <c r="B25" s="36"/>
      <c r="C25" s="37"/>
      <c r="D25" s="37"/>
      <c r="E25" s="37"/>
      <c r="F25" s="37"/>
      <c r="G25" s="38"/>
      <c r="H25" s="38"/>
      <c r="I25" s="38"/>
      <c r="J25" s="38"/>
      <c r="K25" s="27"/>
    </row>
    <row r="26" spans="2:22" ht="23.25" customHeight="1" x14ac:dyDescent="0.25">
      <c r="B26" s="100" t="s">
        <v>35</v>
      </c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22" ht="15.75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2:22" x14ac:dyDescent="0.25">
      <c r="B28" s="97" t="s">
        <v>38</v>
      </c>
      <c r="C28" s="97"/>
      <c r="D28" s="97"/>
      <c r="E28" s="97"/>
      <c r="F28" s="97"/>
      <c r="G28" s="97"/>
      <c r="H28" s="97"/>
      <c r="I28" s="97"/>
      <c r="J28" s="97"/>
      <c r="K28" s="97"/>
    </row>
    <row r="29" spans="2:22" x14ac:dyDescent="0.25">
      <c r="B29" s="97" t="s">
        <v>39</v>
      </c>
      <c r="C29" s="97"/>
      <c r="D29" s="97"/>
      <c r="E29" s="97"/>
      <c r="F29" s="97"/>
      <c r="G29" s="97"/>
      <c r="H29" s="97"/>
      <c r="I29" s="97"/>
      <c r="J29" s="97"/>
      <c r="K29" s="97"/>
    </row>
    <row r="30" spans="2:22" ht="15" customHeight="1" x14ac:dyDescent="0.25">
      <c r="B30" s="97" t="s">
        <v>40</v>
      </c>
      <c r="C30" s="97"/>
      <c r="D30" s="97"/>
      <c r="E30" s="97"/>
      <c r="F30" s="97"/>
      <c r="G30" s="97"/>
      <c r="H30" s="97"/>
      <c r="I30" s="97"/>
      <c r="J30" s="97"/>
      <c r="K30" s="97"/>
    </row>
    <row r="31" spans="2:22" ht="36.75" customHeight="1" x14ac:dyDescent="0.25">
      <c r="B31" s="97"/>
      <c r="C31" s="97"/>
      <c r="D31" s="97"/>
      <c r="E31" s="97"/>
      <c r="F31" s="97"/>
      <c r="G31" s="97"/>
      <c r="H31" s="97"/>
      <c r="I31" s="97"/>
      <c r="J31" s="97"/>
      <c r="K31" s="97"/>
    </row>
    <row r="32" spans="2:22" x14ac:dyDescent="0.25">
      <c r="B32" s="99"/>
      <c r="C32" s="99"/>
      <c r="D32" s="99"/>
      <c r="E32" s="99"/>
      <c r="F32" s="99"/>
      <c r="G32" s="99"/>
      <c r="H32" s="99"/>
      <c r="I32" s="99"/>
      <c r="J32" s="99"/>
    </row>
    <row r="33" spans="2:11" ht="15" customHeight="1" x14ac:dyDescent="0.25">
      <c r="B33" s="98" t="s">
        <v>41</v>
      </c>
      <c r="C33" s="98"/>
      <c r="D33" s="98"/>
      <c r="E33" s="98"/>
      <c r="F33" s="98"/>
      <c r="G33" s="98"/>
      <c r="H33" s="98"/>
      <c r="I33" s="98"/>
      <c r="J33" s="98"/>
      <c r="K33" s="98"/>
    </row>
    <row r="34" spans="2:11" x14ac:dyDescent="0.25">
      <c r="B34" s="98"/>
      <c r="C34" s="98"/>
      <c r="D34" s="98"/>
      <c r="E34" s="98"/>
      <c r="F34" s="98"/>
      <c r="G34" s="98"/>
      <c r="H34" s="98"/>
      <c r="I34" s="98"/>
      <c r="J34" s="98"/>
      <c r="K34" s="98"/>
    </row>
  </sheetData>
  <mergeCells count="29">
    <mergeCell ref="B1:K1"/>
    <mergeCell ref="B6:F6"/>
    <mergeCell ref="B18:F18"/>
    <mergeCell ref="B19:F19"/>
    <mergeCell ref="B20:F20"/>
    <mergeCell ref="B8:F8"/>
    <mergeCell ref="B9:F9"/>
    <mergeCell ref="B10:F10"/>
    <mergeCell ref="B2:J2"/>
    <mergeCell ref="B7:F7"/>
    <mergeCell ref="B3:D3"/>
    <mergeCell ref="B4:J4"/>
    <mergeCell ref="B11:F11"/>
    <mergeCell ref="B15:F15"/>
    <mergeCell ref="B13:F13"/>
    <mergeCell ref="B14:F14"/>
    <mergeCell ref="B12:F12"/>
    <mergeCell ref="B17:F17"/>
    <mergeCell ref="B28:K28"/>
    <mergeCell ref="B30:K31"/>
    <mergeCell ref="B33:K34"/>
    <mergeCell ref="B32:F32"/>
    <mergeCell ref="G32:J32"/>
    <mergeCell ref="B26:K26"/>
    <mergeCell ref="B22:F22"/>
    <mergeCell ref="B21:F21"/>
    <mergeCell ref="B23:F23"/>
    <mergeCell ref="B24:F24"/>
    <mergeCell ref="B29:K29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5"/>
  <sheetViews>
    <sheetView tabSelected="1" topLeftCell="D10" zoomScale="90" zoomScaleNormal="90" workbookViewId="0">
      <selection activeCell="P11" sqref="P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6.140625" bestFit="1" customWidth="1"/>
    <col min="6" max="6" width="44.7109375" customWidth="1"/>
    <col min="7" max="9" width="25.28515625" customWidth="1"/>
    <col min="10" max="11" width="15.7109375" customWidth="1"/>
    <col min="12" max="12" width="10.140625" bestFit="1" customWidth="1"/>
    <col min="13" max="13" width="14.85546875" bestFit="1" customWidth="1"/>
    <col min="14" max="14" width="28.85546875" customWidth="1"/>
    <col min="15" max="15" width="19.42578125" customWidth="1"/>
    <col min="16" max="16" width="10.140625" bestFit="1" customWidth="1"/>
  </cols>
  <sheetData>
    <row r="1" spans="2:16" ht="18" customHeight="1" x14ac:dyDescent="0.25">
      <c r="B1" s="2"/>
      <c r="C1" s="2"/>
      <c r="D1" s="2"/>
      <c r="E1" s="11"/>
      <c r="F1" s="2"/>
      <c r="G1" s="2"/>
      <c r="H1" s="2"/>
      <c r="I1" s="2"/>
      <c r="J1" s="2"/>
    </row>
    <row r="2" spans="2:16" ht="15.75" customHeight="1" x14ac:dyDescent="0.25">
      <c r="B2" s="106" t="s">
        <v>7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2:16" ht="18" x14ac:dyDescent="0.25">
      <c r="B3" s="28"/>
      <c r="C3" s="28"/>
      <c r="D3" s="28"/>
      <c r="E3" s="28"/>
      <c r="F3" s="28"/>
      <c r="G3" s="28"/>
      <c r="H3" s="28"/>
      <c r="I3" s="29"/>
      <c r="J3" s="29"/>
      <c r="K3" s="27"/>
    </row>
    <row r="4" spans="2:16" ht="18" customHeight="1" x14ac:dyDescent="0.25">
      <c r="B4" s="106" t="s">
        <v>32</v>
      </c>
      <c r="C4" s="106"/>
      <c r="D4" s="106"/>
      <c r="E4" s="106"/>
      <c r="F4" s="106"/>
      <c r="G4" s="106"/>
      <c r="H4" s="106"/>
      <c r="I4" s="106"/>
      <c r="J4" s="106"/>
      <c r="K4" s="106"/>
    </row>
    <row r="5" spans="2:16" ht="18" x14ac:dyDescent="0.25">
      <c r="B5" s="28"/>
      <c r="C5" s="28"/>
      <c r="D5" s="28"/>
      <c r="E5" s="28"/>
      <c r="F5" s="28"/>
      <c r="G5" s="28"/>
      <c r="H5" s="28"/>
      <c r="I5" s="29"/>
      <c r="J5" s="29"/>
      <c r="K5" s="27"/>
    </row>
    <row r="6" spans="2:16" ht="15.75" customHeight="1" x14ac:dyDescent="0.25">
      <c r="B6" s="106" t="s">
        <v>10</v>
      </c>
      <c r="C6" s="106"/>
      <c r="D6" s="106"/>
      <c r="E6" s="106"/>
      <c r="F6" s="106"/>
      <c r="G6" s="106"/>
      <c r="H6" s="106"/>
      <c r="I6" s="106"/>
      <c r="J6" s="106"/>
      <c r="K6" s="106"/>
    </row>
    <row r="7" spans="2:16" ht="18" x14ac:dyDescent="0.25">
      <c r="B7" s="28"/>
      <c r="C7" s="28"/>
      <c r="D7" s="28"/>
      <c r="E7" s="28"/>
      <c r="F7" s="28"/>
      <c r="G7" s="28"/>
      <c r="H7" s="28"/>
      <c r="I7" s="29"/>
      <c r="J7" s="29"/>
      <c r="K7" s="27"/>
    </row>
    <row r="8" spans="2:16" ht="32.25" customHeight="1" x14ac:dyDescent="0.25">
      <c r="B8" s="139" t="s">
        <v>6</v>
      </c>
      <c r="C8" s="140"/>
      <c r="D8" s="140"/>
      <c r="E8" s="140"/>
      <c r="F8" s="141"/>
      <c r="G8" s="16" t="s">
        <v>87</v>
      </c>
      <c r="H8" s="1" t="s">
        <v>88</v>
      </c>
      <c r="I8" s="16" t="s">
        <v>89</v>
      </c>
      <c r="J8" s="25" t="s">
        <v>9</v>
      </c>
      <c r="K8" s="25" t="s">
        <v>21</v>
      </c>
      <c r="M8" s="51"/>
      <c r="N8" s="51"/>
      <c r="O8" s="52"/>
      <c r="P8" s="51"/>
    </row>
    <row r="9" spans="2:16" s="19" customFormat="1" x14ac:dyDescent="0.25">
      <c r="B9" s="136">
        <v>1</v>
      </c>
      <c r="C9" s="137"/>
      <c r="D9" s="137"/>
      <c r="E9" s="137"/>
      <c r="F9" s="138"/>
      <c r="G9" s="26">
        <v>2</v>
      </c>
      <c r="H9" s="26">
        <v>3</v>
      </c>
      <c r="I9" s="26">
        <v>4</v>
      </c>
      <c r="J9" s="39" t="s">
        <v>42</v>
      </c>
      <c r="K9" s="39" t="s">
        <v>43</v>
      </c>
      <c r="M9" s="51"/>
      <c r="N9" s="51"/>
      <c r="O9" s="52"/>
      <c r="P9" s="53"/>
    </row>
    <row r="10" spans="2:16" x14ac:dyDescent="0.25">
      <c r="B10" s="4"/>
      <c r="C10" s="4"/>
      <c r="D10" s="4"/>
      <c r="E10" s="4"/>
      <c r="F10" s="4" t="s">
        <v>22</v>
      </c>
      <c r="G10" s="43"/>
      <c r="H10" s="43"/>
      <c r="I10" s="43"/>
      <c r="J10" s="43"/>
      <c r="K10" s="43"/>
      <c r="M10" s="51"/>
      <c r="N10" s="51"/>
      <c r="O10" s="52"/>
      <c r="P10" s="51"/>
    </row>
    <row r="11" spans="2:16" ht="15.75" customHeight="1" x14ac:dyDescent="0.25">
      <c r="B11" s="4">
        <v>6</v>
      </c>
      <c r="C11" s="4"/>
      <c r="D11" s="4"/>
      <c r="E11" s="4"/>
      <c r="F11" s="4" t="s">
        <v>2</v>
      </c>
      <c r="G11" s="43">
        <f>G12+G13+G14+G15</f>
        <v>431470.62</v>
      </c>
      <c r="H11" s="70">
        <f>H12+H13+H14+H15</f>
        <v>1454154.23</v>
      </c>
      <c r="I11" s="73">
        <f>I12+I13+I14+I15</f>
        <v>845668.64999999991</v>
      </c>
      <c r="J11" s="43"/>
      <c r="K11" s="43"/>
      <c r="M11" s="51"/>
      <c r="N11" s="51"/>
      <c r="O11" s="52"/>
      <c r="P11" s="51"/>
    </row>
    <row r="12" spans="2:16" ht="25.5" x14ac:dyDescent="0.25">
      <c r="B12" s="4"/>
      <c r="C12" s="9">
        <v>63</v>
      </c>
      <c r="D12" s="9"/>
      <c r="E12" s="9"/>
      <c r="F12" s="9" t="s">
        <v>11</v>
      </c>
      <c r="G12" s="45">
        <v>309801.24</v>
      </c>
      <c r="H12" s="50">
        <v>1291644.57</v>
      </c>
      <c r="I12" s="80">
        <v>690986.82</v>
      </c>
      <c r="J12" s="43">
        <f t="shared" ref="J12:J15" si="0">I12/G12*100</f>
        <v>223.04198007729084</v>
      </c>
      <c r="K12" s="43">
        <f>I12/H12*100</f>
        <v>53.496668979144935</v>
      </c>
      <c r="M12" s="51"/>
      <c r="N12" s="51"/>
      <c r="O12" s="52"/>
      <c r="P12" s="51"/>
    </row>
    <row r="13" spans="2:16" x14ac:dyDescent="0.25">
      <c r="B13" s="4"/>
      <c r="C13" s="9">
        <v>65</v>
      </c>
      <c r="D13" s="9"/>
      <c r="E13" s="9"/>
      <c r="F13" s="9" t="s">
        <v>54</v>
      </c>
      <c r="G13" s="46">
        <v>355.5</v>
      </c>
      <c r="H13" s="69">
        <v>24408.9</v>
      </c>
      <c r="I13" s="69">
        <v>31123.08</v>
      </c>
      <c r="J13" s="43">
        <f t="shared" si="0"/>
        <v>8754.7341772151904</v>
      </c>
      <c r="K13" s="43">
        <f t="shared" ref="K13:K15" si="1">I13/H13*100</f>
        <v>127.50709782087681</v>
      </c>
      <c r="M13" s="51"/>
      <c r="N13" s="51"/>
      <c r="O13" s="52"/>
      <c r="P13" s="52"/>
    </row>
    <row r="14" spans="2:16" ht="25.5" x14ac:dyDescent="0.25">
      <c r="B14" s="5"/>
      <c r="C14" s="5">
        <v>66</v>
      </c>
      <c r="D14" s="6"/>
      <c r="E14" s="6"/>
      <c r="F14" s="9" t="s">
        <v>85</v>
      </c>
      <c r="G14" s="46">
        <v>3505.92</v>
      </c>
      <c r="H14" s="50">
        <v>10086.91</v>
      </c>
      <c r="I14" s="84">
        <v>1954.58</v>
      </c>
      <c r="J14" s="43">
        <f t="shared" si="0"/>
        <v>55.750844286235846</v>
      </c>
      <c r="K14" s="43">
        <f t="shared" si="1"/>
        <v>19.377391094002029</v>
      </c>
      <c r="M14" s="51"/>
      <c r="N14" s="51"/>
      <c r="O14" s="52"/>
      <c r="P14" s="51"/>
    </row>
    <row r="15" spans="2:16" x14ac:dyDescent="0.25">
      <c r="B15" s="15"/>
      <c r="C15" s="5">
        <v>67</v>
      </c>
      <c r="D15" s="6"/>
      <c r="E15" s="6"/>
      <c r="F15" s="9" t="s">
        <v>53</v>
      </c>
      <c r="G15" s="46">
        <v>117807.96</v>
      </c>
      <c r="H15" s="89">
        <v>128013.85</v>
      </c>
      <c r="I15" s="69">
        <v>121604.17</v>
      </c>
      <c r="J15" s="90">
        <f t="shared" si="0"/>
        <v>103.22237139154265</v>
      </c>
      <c r="K15" s="43">
        <f t="shared" si="1"/>
        <v>94.992979275289343</v>
      </c>
      <c r="M15" s="51"/>
      <c r="N15" s="51"/>
      <c r="O15" s="52"/>
      <c r="P15" s="51"/>
    </row>
    <row r="16" spans="2:16" x14ac:dyDescent="0.25">
      <c r="B16" s="27"/>
      <c r="C16" s="27"/>
      <c r="D16" s="27"/>
      <c r="E16" s="27"/>
      <c r="F16" s="85"/>
      <c r="G16" s="59"/>
      <c r="H16" s="86"/>
      <c r="I16" s="59"/>
      <c r="J16" s="51"/>
      <c r="K16" s="51"/>
      <c r="L16" s="51"/>
      <c r="M16" s="51"/>
      <c r="N16" s="51"/>
      <c r="O16" s="52"/>
      <c r="P16" s="51"/>
    </row>
    <row r="17" spans="2:16" ht="15" customHeight="1" x14ac:dyDescent="0.25">
      <c r="B17" s="139" t="s">
        <v>6</v>
      </c>
      <c r="C17" s="140"/>
      <c r="D17" s="140"/>
      <c r="E17" s="140"/>
      <c r="F17" s="141"/>
      <c r="G17" s="81"/>
      <c r="H17" s="82"/>
      <c r="I17" s="81"/>
      <c r="J17" s="83"/>
      <c r="K17" s="83"/>
      <c r="M17" s="51"/>
      <c r="N17" s="51"/>
      <c r="O17" s="52"/>
      <c r="P17" s="51"/>
    </row>
    <row r="18" spans="2:16" x14ac:dyDescent="0.25">
      <c r="B18" s="136">
        <v>1</v>
      </c>
      <c r="C18" s="137"/>
      <c r="D18" s="137"/>
      <c r="E18" s="137"/>
      <c r="F18" s="138"/>
      <c r="G18" s="81"/>
      <c r="H18" s="82"/>
      <c r="I18" s="81"/>
      <c r="J18" s="83"/>
      <c r="K18" s="83"/>
      <c r="M18" s="51"/>
      <c r="N18" s="51"/>
      <c r="O18" s="52"/>
      <c r="P18" s="51"/>
    </row>
    <row r="19" spans="2:16" x14ac:dyDescent="0.25">
      <c r="B19" s="4"/>
      <c r="C19" s="4"/>
      <c r="D19" s="4"/>
      <c r="E19" s="4"/>
      <c r="F19" s="4" t="s">
        <v>18</v>
      </c>
      <c r="G19" s="43">
        <f>G21+G25+G52+G55+G56</f>
        <v>446129.23</v>
      </c>
      <c r="H19" s="43">
        <f>H21+H25+H52+H56</f>
        <v>1464357.56</v>
      </c>
      <c r="I19" s="43">
        <f>I21+I25+I52+I55+I56+I53</f>
        <v>833496.41999999993</v>
      </c>
      <c r="J19" s="43">
        <f t="shared" ref="J19:J29" si="2">I19/G19*100</f>
        <v>186.82847120328788</v>
      </c>
      <c r="K19" s="43">
        <f t="shared" ref="K19:K23" si="3">I19/H19*100</f>
        <v>56.918913984368672</v>
      </c>
      <c r="M19" s="51"/>
      <c r="N19" s="51"/>
      <c r="O19" s="52"/>
      <c r="P19" s="51"/>
    </row>
    <row r="20" spans="2:16" x14ac:dyDescent="0.25">
      <c r="B20" s="4">
        <v>3</v>
      </c>
      <c r="C20" s="4"/>
      <c r="D20" s="4"/>
      <c r="E20" s="4"/>
      <c r="F20" s="4" t="s">
        <v>3</v>
      </c>
      <c r="G20" s="41">
        <f>G21+G25+G52+G53+G54+G55</f>
        <v>433906.26</v>
      </c>
      <c r="H20" s="41">
        <f t="shared" ref="H20:I20" si="4">H21+H25+H52+H53+H54+H55</f>
        <v>1425747.32</v>
      </c>
      <c r="I20" s="41">
        <f t="shared" si="4"/>
        <v>812467.36999999988</v>
      </c>
      <c r="J20" s="43">
        <f>I21/G21*100</f>
        <v>221.19132460098214</v>
      </c>
      <c r="K20" s="43">
        <f>I21/H21*100</f>
        <v>53.164929018882049</v>
      </c>
      <c r="M20" s="52"/>
      <c r="N20" s="77"/>
      <c r="O20" s="52"/>
      <c r="P20" s="52"/>
    </row>
    <row r="21" spans="2:16" x14ac:dyDescent="0.25">
      <c r="B21" s="4"/>
      <c r="C21" s="4">
        <v>31</v>
      </c>
      <c r="D21" s="4"/>
      <c r="E21" s="4"/>
      <c r="F21" s="9" t="s">
        <v>91</v>
      </c>
      <c r="G21" s="43">
        <f>G22+G23+G24</f>
        <v>305004.52999999997</v>
      </c>
      <c r="H21" s="43">
        <f>H22+H23+H24</f>
        <v>1268963.53</v>
      </c>
      <c r="I21" s="43">
        <f>I22+I23+I24</f>
        <v>674643.55999999994</v>
      </c>
      <c r="J21" s="43">
        <f>I22/G22*100</f>
        <v>223.75367084392389</v>
      </c>
      <c r="K21" s="43">
        <f>I22/H22*100</f>
        <v>53.259231979811204</v>
      </c>
      <c r="M21" s="52"/>
      <c r="N21" s="77"/>
      <c r="O21" s="52"/>
      <c r="P21" s="52"/>
    </row>
    <row r="22" spans="2:16" x14ac:dyDescent="0.25">
      <c r="B22" s="4"/>
      <c r="C22" s="9">
        <v>31</v>
      </c>
      <c r="D22" s="9">
        <v>31</v>
      </c>
      <c r="E22" s="20"/>
      <c r="F22" s="9" t="s">
        <v>4</v>
      </c>
      <c r="G22" s="41">
        <v>286725.62</v>
      </c>
      <c r="H22" s="70">
        <v>1204596.98</v>
      </c>
      <c r="I22" s="73">
        <f>538388.24+882.88+88834.11+11384.6+200+1869.27</f>
        <v>641559.1</v>
      </c>
      <c r="J22" s="43">
        <f t="shared" si="2"/>
        <v>223.75367084392389</v>
      </c>
      <c r="K22" s="43">
        <f t="shared" si="3"/>
        <v>53.259231979811204</v>
      </c>
      <c r="L22" s="45"/>
      <c r="M22" s="51"/>
      <c r="N22" s="76"/>
      <c r="O22" s="52"/>
      <c r="P22" s="51"/>
    </row>
    <row r="23" spans="2:16" ht="15.75" customHeight="1" x14ac:dyDescent="0.25">
      <c r="B23" s="5"/>
      <c r="C23" s="6">
        <v>32</v>
      </c>
      <c r="D23" s="5">
        <v>3212</v>
      </c>
      <c r="E23" s="20"/>
      <c r="F23" s="5" t="s">
        <v>78</v>
      </c>
      <c r="G23" s="41">
        <v>17326.91</v>
      </c>
      <c r="H23" s="43">
        <v>60266.55</v>
      </c>
      <c r="I23" s="73">
        <f>29616.28+1192.18</f>
        <v>30808.46</v>
      </c>
      <c r="J23" s="43">
        <f t="shared" si="2"/>
        <v>177.80700655800717</v>
      </c>
      <c r="K23" s="43">
        <f t="shared" si="3"/>
        <v>51.120331261703214</v>
      </c>
      <c r="M23" s="51"/>
      <c r="N23" s="78"/>
      <c r="O23" s="52"/>
      <c r="P23" s="52"/>
    </row>
    <row r="24" spans="2:16" ht="15.75" customHeight="1" x14ac:dyDescent="0.25">
      <c r="B24" s="5"/>
      <c r="C24" s="5"/>
      <c r="D24" s="5">
        <v>3295</v>
      </c>
      <c r="E24" s="20"/>
      <c r="F24" s="5" t="s">
        <v>77</v>
      </c>
      <c r="G24" s="41">
        <v>952</v>
      </c>
      <c r="H24" s="43">
        <v>4100</v>
      </c>
      <c r="I24" s="73">
        <v>2276</v>
      </c>
      <c r="J24" s="43">
        <f t="shared" si="2"/>
        <v>239.07563025210084</v>
      </c>
      <c r="K24" s="43"/>
      <c r="M24" s="51"/>
      <c r="N24" s="78"/>
      <c r="O24" s="52"/>
      <c r="P24" s="51"/>
    </row>
    <row r="25" spans="2:16" x14ac:dyDescent="0.25">
      <c r="B25" s="5"/>
      <c r="C25" s="5">
        <v>32</v>
      </c>
      <c r="D25" s="6"/>
      <c r="E25" s="6"/>
      <c r="F25" s="5" t="s">
        <v>8</v>
      </c>
      <c r="G25" s="41">
        <f>G26+G30+G37+G46</f>
        <v>128426.55</v>
      </c>
      <c r="H25" s="43">
        <f>H26+H30+H37+H46</f>
        <v>156765.54</v>
      </c>
      <c r="I25" s="73">
        <f>I26+I30+I37+I46</f>
        <v>115037.85</v>
      </c>
      <c r="J25" s="43">
        <f t="shared" si="2"/>
        <v>89.574819225463898</v>
      </c>
      <c r="K25" s="43">
        <f t="shared" ref="K25:K33" si="5">I25/H25*100</f>
        <v>73.382102980029913</v>
      </c>
      <c r="M25" s="51"/>
      <c r="N25" s="76"/>
      <c r="O25" s="52"/>
      <c r="P25" s="52"/>
    </row>
    <row r="26" spans="2:16" x14ac:dyDescent="0.25">
      <c r="B26" s="5"/>
      <c r="C26" s="5"/>
      <c r="D26" s="5">
        <v>321</v>
      </c>
      <c r="E26" s="5"/>
      <c r="F26" s="15" t="s">
        <v>12</v>
      </c>
      <c r="G26" s="41">
        <f>G27+G28+G29</f>
        <v>2713.38</v>
      </c>
      <c r="H26" s="43">
        <f>H27+H28+H29</f>
        <v>5993.829999999999</v>
      </c>
      <c r="I26" s="73">
        <f>I27+I28+I29</f>
        <v>3227.85</v>
      </c>
      <c r="J26" s="43"/>
      <c r="K26" s="43"/>
      <c r="M26" s="51"/>
      <c r="N26" s="51"/>
      <c r="O26" s="52"/>
      <c r="P26" s="51"/>
    </row>
    <row r="27" spans="2:16" x14ac:dyDescent="0.25">
      <c r="B27" s="5"/>
      <c r="C27" s="15"/>
      <c r="D27" s="5"/>
      <c r="E27" s="5">
        <v>3211</v>
      </c>
      <c r="F27" s="21" t="s">
        <v>13</v>
      </c>
      <c r="G27" s="46">
        <v>1839.54</v>
      </c>
      <c r="H27" s="50">
        <v>3727.22</v>
      </c>
      <c r="I27" s="69">
        <f>2092.9+66</f>
        <v>2158.9</v>
      </c>
      <c r="J27" s="43">
        <f t="shared" si="2"/>
        <v>117.3608619546191</v>
      </c>
      <c r="K27" s="43">
        <f t="shared" si="5"/>
        <v>57.922526708914425</v>
      </c>
      <c r="M27" s="52"/>
      <c r="N27" s="51"/>
      <c r="O27" s="52"/>
      <c r="P27" s="51"/>
    </row>
    <row r="28" spans="2:16" x14ac:dyDescent="0.25">
      <c r="B28" s="5"/>
      <c r="C28" s="15"/>
      <c r="D28" s="6"/>
      <c r="E28" s="5">
        <v>3213</v>
      </c>
      <c r="F28" s="5" t="s">
        <v>55</v>
      </c>
      <c r="G28" s="46">
        <v>251.12</v>
      </c>
      <c r="H28" s="50">
        <v>403</v>
      </c>
      <c r="I28" s="69">
        <v>402.95</v>
      </c>
      <c r="J28" s="43">
        <f t="shared" si="2"/>
        <v>160.46113411914621</v>
      </c>
      <c r="K28" s="43">
        <f t="shared" si="5"/>
        <v>99.987593052109176</v>
      </c>
      <c r="M28" s="51"/>
      <c r="N28" s="54"/>
      <c r="O28" s="52"/>
      <c r="P28" s="51"/>
    </row>
    <row r="29" spans="2:16" x14ac:dyDescent="0.25">
      <c r="B29" s="5"/>
      <c r="C29" s="15"/>
      <c r="D29" s="6"/>
      <c r="E29" s="5">
        <v>3214</v>
      </c>
      <c r="F29" s="5" t="s">
        <v>56</v>
      </c>
      <c r="G29" s="46">
        <v>622.72</v>
      </c>
      <c r="H29" s="50">
        <v>1863.61</v>
      </c>
      <c r="I29" s="69">
        <v>666</v>
      </c>
      <c r="J29" s="43">
        <f t="shared" si="2"/>
        <v>106.95015416238438</v>
      </c>
      <c r="K29" s="43">
        <f t="shared" si="5"/>
        <v>35.737090914944652</v>
      </c>
      <c r="M29" s="51"/>
      <c r="N29" s="54"/>
      <c r="O29" s="52"/>
      <c r="P29" s="51"/>
    </row>
    <row r="30" spans="2:16" x14ac:dyDescent="0.25">
      <c r="B30" s="5"/>
      <c r="C30" s="5"/>
      <c r="D30" s="5">
        <v>322</v>
      </c>
      <c r="E30" s="6"/>
      <c r="F30" s="15" t="s">
        <v>57</v>
      </c>
      <c r="G30" s="41">
        <f>G31+G32+G33+G34+G35+G36</f>
        <v>44066.610000000008</v>
      </c>
      <c r="H30" s="43">
        <f>H31+H32+H33+H34+H35+H36</f>
        <v>32470.27</v>
      </c>
      <c r="I30" s="73">
        <f>I31+I32+I33+I34+I35+I36</f>
        <v>22825.780000000002</v>
      </c>
      <c r="J30" s="43"/>
      <c r="K30" s="43"/>
      <c r="M30" s="51"/>
      <c r="N30" s="54"/>
      <c r="O30" s="52"/>
      <c r="P30" s="51"/>
    </row>
    <row r="31" spans="2:16" x14ac:dyDescent="0.25">
      <c r="B31" s="5"/>
      <c r="C31" s="5"/>
      <c r="D31" s="5"/>
      <c r="E31" s="5">
        <v>3221</v>
      </c>
      <c r="F31" s="5" t="s">
        <v>58</v>
      </c>
      <c r="G31" s="46">
        <v>5317.05</v>
      </c>
      <c r="H31" s="50">
        <v>5040.84</v>
      </c>
      <c r="I31" s="69">
        <v>2138.64</v>
      </c>
      <c r="J31" s="43">
        <f t="shared" ref="J31:J33" si="6">I31/G31*100</f>
        <v>40.22230372104832</v>
      </c>
      <c r="K31" s="43">
        <f t="shared" si="5"/>
        <v>42.426262289618393</v>
      </c>
      <c r="M31" s="51"/>
      <c r="N31" s="51"/>
      <c r="O31" s="52"/>
      <c r="P31" s="52"/>
    </row>
    <row r="32" spans="2:16" x14ac:dyDescent="0.25">
      <c r="B32" s="5"/>
      <c r="C32" s="5"/>
      <c r="D32" s="5"/>
      <c r="E32" s="5">
        <v>3222</v>
      </c>
      <c r="F32" s="5" t="s">
        <v>59</v>
      </c>
      <c r="G32" s="46">
        <v>21119.16</v>
      </c>
      <c r="H32" s="71">
        <v>2552.1999999999998</v>
      </c>
      <c r="I32" s="69">
        <f>1484.94</f>
        <v>1484.94</v>
      </c>
      <c r="J32" s="43">
        <f t="shared" si="6"/>
        <v>7.0312455609029909</v>
      </c>
      <c r="K32" s="43">
        <f t="shared" si="5"/>
        <v>58.182744299036123</v>
      </c>
      <c r="M32" s="51"/>
      <c r="N32" s="51"/>
      <c r="O32" s="52"/>
      <c r="P32" s="51"/>
    </row>
    <row r="33" spans="2:16" x14ac:dyDescent="0.25">
      <c r="B33" s="5"/>
      <c r="C33" s="5"/>
      <c r="D33" s="5"/>
      <c r="E33" s="5">
        <v>3223</v>
      </c>
      <c r="F33" s="5" t="s">
        <v>60</v>
      </c>
      <c r="G33" s="46">
        <v>15712.84</v>
      </c>
      <c r="H33" s="50">
        <v>19600</v>
      </c>
      <c r="I33" s="69">
        <v>17145</v>
      </c>
      <c r="J33" s="43">
        <f t="shared" si="6"/>
        <v>109.11458399627311</v>
      </c>
      <c r="K33" s="43">
        <f t="shared" si="5"/>
        <v>87.474489795918359</v>
      </c>
      <c r="M33" s="51"/>
      <c r="N33" s="51"/>
      <c r="O33" s="52"/>
      <c r="P33" s="52"/>
    </row>
    <row r="34" spans="2:16" x14ac:dyDescent="0.25">
      <c r="B34" s="5"/>
      <c r="C34" s="5"/>
      <c r="D34" s="5"/>
      <c r="E34" s="5">
        <v>3224</v>
      </c>
      <c r="F34" s="5" t="s">
        <v>61</v>
      </c>
      <c r="G34" s="46">
        <v>174.3</v>
      </c>
      <c r="H34" s="50">
        <v>1400</v>
      </c>
      <c r="I34" s="69">
        <v>1077.8900000000001</v>
      </c>
      <c r="J34" s="43">
        <f t="shared" ref="J34:J44" si="7">I34/G34*100</f>
        <v>618.41078600114747</v>
      </c>
      <c r="K34" s="43">
        <f t="shared" ref="K34:K38" si="8">I34/H34*100</f>
        <v>76.992142857142866</v>
      </c>
      <c r="M34" s="51"/>
      <c r="N34" s="51"/>
      <c r="O34" s="52"/>
      <c r="P34" s="51"/>
    </row>
    <row r="35" spans="2:16" x14ac:dyDescent="0.25">
      <c r="B35" s="5"/>
      <c r="C35" s="5"/>
      <c r="D35" s="5"/>
      <c r="E35" s="6">
        <v>3225</v>
      </c>
      <c r="F35" s="5" t="s">
        <v>62</v>
      </c>
      <c r="G35" s="46">
        <v>1743.26</v>
      </c>
      <c r="H35" s="50">
        <v>3727.23</v>
      </c>
      <c r="I35" s="69">
        <v>979.31</v>
      </c>
      <c r="J35" s="43">
        <f t="shared" si="7"/>
        <v>56.176932872893317</v>
      </c>
      <c r="K35" s="43">
        <f t="shared" si="8"/>
        <v>26.274471926873304</v>
      </c>
      <c r="M35" s="56"/>
      <c r="N35" s="55"/>
      <c r="O35" s="56"/>
      <c r="P35" s="51"/>
    </row>
    <row r="36" spans="2:16" x14ac:dyDescent="0.25">
      <c r="B36" s="5"/>
      <c r="C36" s="5"/>
      <c r="D36" s="5"/>
      <c r="E36" s="6">
        <v>3227</v>
      </c>
      <c r="F36" s="5" t="s">
        <v>63</v>
      </c>
      <c r="G36" s="46">
        <v>0</v>
      </c>
      <c r="H36" s="50">
        <v>150</v>
      </c>
      <c r="I36" s="69">
        <v>0</v>
      </c>
      <c r="J36" s="43"/>
      <c r="K36" s="43">
        <f t="shared" si="8"/>
        <v>0</v>
      </c>
      <c r="M36" s="55"/>
      <c r="N36" s="51"/>
      <c r="O36" s="52"/>
      <c r="P36" s="51"/>
    </row>
    <row r="37" spans="2:16" x14ac:dyDescent="0.25">
      <c r="B37" s="5"/>
      <c r="C37" s="5"/>
      <c r="D37" s="5">
        <v>323</v>
      </c>
      <c r="E37" s="6"/>
      <c r="F37" s="15" t="s">
        <v>64</v>
      </c>
      <c r="G37" s="41">
        <f>G38+G39+G40+G41+G42+G43+G44+G45</f>
        <v>73489.16</v>
      </c>
      <c r="H37" s="43">
        <f>H38+H39+H40+H41+H42+H43+H44+H45</f>
        <v>100082.28</v>
      </c>
      <c r="I37" s="73">
        <f>I38+I39+I40+I41+I42+I43+I44+I45</f>
        <v>82062.070000000007</v>
      </c>
      <c r="J37" s="43"/>
      <c r="K37" s="43"/>
      <c r="M37" s="51"/>
      <c r="N37" s="55"/>
      <c r="O37" s="52"/>
      <c r="P37" s="51"/>
    </row>
    <row r="38" spans="2:16" x14ac:dyDescent="0.25">
      <c r="B38" s="5"/>
      <c r="C38" s="5"/>
      <c r="D38" s="5"/>
      <c r="E38" s="5">
        <v>3231</v>
      </c>
      <c r="F38" s="5" t="s">
        <v>65</v>
      </c>
      <c r="G38" s="46">
        <v>8228.9500000000007</v>
      </c>
      <c r="H38" s="50">
        <v>5163.6099999999997</v>
      </c>
      <c r="I38" s="69">
        <v>1638.03</v>
      </c>
      <c r="J38" s="43">
        <f t="shared" si="7"/>
        <v>19.905698782955298</v>
      </c>
      <c r="K38" s="43">
        <f t="shared" si="8"/>
        <v>31.722573935676785</v>
      </c>
      <c r="M38" s="51"/>
      <c r="N38" s="55"/>
      <c r="O38" s="52"/>
      <c r="P38" s="51"/>
    </row>
    <row r="39" spans="2:16" x14ac:dyDescent="0.25">
      <c r="B39" s="5"/>
      <c r="C39" s="5"/>
      <c r="D39" s="5"/>
      <c r="E39" s="5">
        <v>3232</v>
      </c>
      <c r="F39" s="5" t="s">
        <v>66</v>
      </c>
      <c r="G39" s="46">
        <v>2282.92</v>
      </c>
      <c r="H39" s="50">
        <v>9350.6200000000008</v>
      </c>
      <c r="I39" s="69">
        <f>3442.86+8262.5+87.88</f>
        <v>11793.24</v>
      </c>
      <c r="J39" s="43">
        <f t="shared" si="7"/>
        <v>516.58577611129601</v>
      </c>
      <c r="K39" s="43">
        <f t="shared" ref="K39:K44" si="9">I39/H39*100</f>
        <v>126.1225458846579</v>
      </c>
      <c r="M39" s="51"/>
      <c r="N39" s="55"/>
      <c r="O39" s="52"/>
      <c r="P39" s="51"/>
    </row>
    <row r="40" spans="2:16" x14ac:dyDescent="0.25">
      <c r="B40" s="5"/>
      <c r="C40" s="5"/>
      <c r="D40" s="5"/>
      <c r="E40" s="5">
        <v>3234</v>
      </c>
      <c r="F40" s="5" t="s">
        <v>67</v>
      </c>
      <c r="G40" s="46">
        <v>1730.52</v>
      </c>
      <c r="H40" s="50">
        <v>3863.61</v>
      </c>
      <c r="I40" s="69">
        <f>2110.74+108.64</f>
        <v>2219.3799999999997</v>
      </c>
      <c r="J40" s="43">
        <f t="shared" si="7"/>
        <v>128.24931234542217</v>
      </c>
      <c r="K40" s="43">
        <f t="shared" si="9"/>
        <v>57.443168435737547</v>
      </c>
      <c r="M40" s="55"/>
      <c r="N40" s="51"/>
      <c r="O40" s="52"/>
      <c r="P40" s="51"/>
    </row>
    <row r="41" spans="2:16" x14ac:dyDescent="0.25">
      <c r="B41" s="5"/>
      <c r="C41" s="5"/>
      <c r="D41" s="5"/>
      <c r="E41" s="5">
        <v>3235</v>
      </c>
      <c r="F41" s="5" t="s">
        <v>68</v>
      </c>
      <c r="G41" s="46">
        <v>57792.25</v>
      </c>
      <c r="H41" s="50">
        <v>75288.31</v>
      </c>
      <c r="I41" s="69">
        <f>60426.66+110.4</f>
        <v>60537.060000000005</v>
      </c>
      <c r="J41" s="43">
        <f t="shared" si="7"/>
        <v>104.74944304815959</v>
      </c>
      <c r="K41" s="43">
        <f t="shared" si="9"/>
        <v>80.406984829384541</v>
      </c>
      <c r="M41" s="55"/>
      <c r="N41" s="51"/>
      <c r="O41" s="52"/>
      <c r="P41" s="51"/>
    </row>
    <row r="42" spans="2:16" x14ac:dyDescent="0.25">
      <c r="B42" s="5"/>
      <c r="C42" s="5"/>
      <c r="D42" s="5"/>
      <c r="E42" s="5">
        <v>3236</v>
      </c>
      <c r="F42" s="5" t="s">
        <v>69</v>
      </c>
      <c r="G42" s="46">
        <v>2043.8</v>
      </c>
      <c r="H42" s="50">
        <v>3026.13</v>
      </c>
      <c r="I42" s="69">
        <v>294.58</v>
      </c>
      <c r="J42" s="43">
        <f t="shared" si="7"/>
        <v>14.413347685683531</v>
      </c>
      <c r="K42" s="43">
        <f t="shared" si="9"/>
        <v>9.7345454425289049</v>
      </c>
      <c r="M42" s="57"/>
      <c r="N42" s="58"/>
      <c r="O42" s="59"/>
      <c r="P42" s="51"/>
    </row>
    <row r="43" spans="2:16" x14ac:dyDescent="0.25">
      <c r="B43" s="5"/>
      <c r="C43" s="5"/>
      <c r="D43" s="5"/>
      <c r="E43" s="5">
        <v>3237</v>
      </c>
      <c r="F43" s="5" t="s">
        <v>70</v>
      </c>
      <c r="G43" s="46">
        <v>0</v>
      </c>
      <c r="H43" s="50">
        <v>0</v>
      </c>
      <c r="I43" s="87">
        <f>2500+822.75</f>
        <v>3322.75</v>
      </c>
      <c r="J43" s="43"/>
      <c r="K43" s="43"/>
      <c r="M43" s="57"/>
      <c r="N43" s="58"/>
      <c r="O43" s="59"/>
      <c r="P43" s="51"/>
    </row>
    <row r="44" spans="2:16" x14ac:dyDescent="0.25">
      <c r="B44" s="5"/>
      <c r="C44" s="5"/>
      <c r="D44" s="5"/>
      <c r="E44" s="5">
        <v>3238</v>
      </c>
      <c r="F44" s="5" t="s">
        <v>71</v>
      </c>
      <c r="G44" s="46">
        <v>1231.6300000000001</v>
      </c>
      <c r="H44" s="50">
        <v>3065</v>
      </c>
      <c r="I44" s="69">
        <v>2044.53</v>
      </c>
      <c r="J44" s="43">
        <f t="shared" si="7"/>
        <v>166.00196487581496</v>
      </c>
      <c r="K44" s="43">
        <f t="shared" si="9"/>
        <v>66.705709624796086</v>
      </c>
      <c r="M44" s="57"/>
      <c r="N44" s="58"/>
      <c r="O44" s="60"/>
      <c r="P44" s="51"/>
    </row>
    <row r="45" spans="2:16" x14ac:dyDescent="0.25">
      <c r="B45" s="5"/>
      <c r="C45" s="5"/>
      <c r="D45" s="5"/>
      <c r="E45" s="5">
        <v>3239</v>
      </c>
      <c r="F45" s="5" t="s">
        <v>79</v>
      </c>
      <c r="G45" s="46">
        <v>179.09</v>
      </c>
      <c r="H45" s="50">
        <v>325</v>
      </c>
      <c r="I45" s="69">
        <v>212.5</v>
      </c>
      <c r="J45" s="43">
        <f t="shared" ref="J45:J47" si="10">I45/G45*100</f>
        <v>118.65542464682561</v>
      </c>
      <c r="K45" s="43">
        <f t="shared" ref="K45:K47" si="11">I45/H45*100</f>
        <v>65.384615384615387</v>
      </c>
      <c r="M45" s="61"/>
      <c r="N45" s="58"/>
      <c r="O45" s="60"/>
      <c r="P45" s="51"/>
    </row>
    <row r="46" spans="2:16" x14ac:dyDescent="0.25">
      <c r="B46" s="5"/>
      <c r="C46" s="5"/>
      <c r="D46" s="5">
        <v>329</v>
      </c>
      <c r="E46" s="6"/>
      <c r="F46" s="15" t="s">
        <v>72</v>
      </c>
      <c r="G46" s="41">
        <f>G47+G48+G49+G50+G51</f>
        <v>8157.4000000000005</v>
      </c>
      <c r="H46" s="43">
        <f>H47+H48+H49+H50+H51</f>
        <v>18219.16</v>
      </c>
      <c r="I46" s="73">
        <f>I47+I48+I49+I50+I51</f>
        <v>6922.1500000000005</v>
      </c>
      <c r="J46" s="43"/>
      <c r="K46" s="43"/>
      <c r="M46" s="57"/>
      <c r="N46" s="57"/>
      <c r="O46" s="62"/>
      <c r="P46" s="51"/>
    </row>
    <row r="47" spans="2:16" x14ac:dyDescent="0.25">
      <c r="B47" s="5"/>
      <c r="C47" s="5"/>
      <c r="D47" s="5"/>
      <c r="E47" s="5">
        <v>3292</v>
      </c>
      <c r="F47" s="5" t="s">
        <v>73</v>
      </c>
      <c r="G47" s="46">
        <v>773.65</v>
      </c>
      <c r="H47" s="50">
        <v>2573.5700000000002</v>
      </c>
      <c r="I47" s="69">
        <f>107.47+507.8</f>
        <v>615.27</v>
      </c>
      <c r="J47" s="43">
        <f t="shared" si="10"/>
        <v>79.528210431073489</v>
      </c>
      <c r="K47" s="43">
        <f t="shared" si="11"/>
        <v>23.907257234114475</v>
      </c>
      <c r="M47" s="57"/>
      <c r="N47" s="57"/>
      <c r="O47" s="60"/>
      <c r="P47" s="51"/>
    </row>
    <row r="48" spans="2:16" x14ac:dyDescent="0.25">
      <c r="B48" s="5"/>
      <c r="C48" s="5"/>
      <c r="D48" s="5"/>
      <c r="E48" s="5">
        <v>3293</v>
      </c>
      <c r="F48" s="5" t="s">
        <v>74</v>
      </c>
      <c r="G48" s="46">
        <v>2688.48</v>
      </c>
      <c r="H48" s="50">
        <v>3090.41</v>
      </c>
      <c r="I48" s="69">
        <f>465.67+250.92</f>
        <v>716.59</v>
      </c>
      <c r="J48" s="43">
        <f t="shared" ref="J48:J56" si="12">I48/G48*100</f>
        <v>26.654094506933284</v>
      </c>
      <c r="K48" s="43">
        <f t="shared" ref="K48:K52" si="13">I48/H48*100</f>
        <v>23.187538223083671</v>
      </c>
      <c r="M48" s="57"/>
      <c r="N48" s="57"/>
      <c r="O48" s="60"/>
      <c r="P48" s="51"/>
    </row>
    <row r="49" spans="2:16" x14ac:dyDescent="0.25">
      <c r="B49" s="5"/>
      <c r="C49" s="5"/>
      <c r="D49" s="5"/>
      <c r="E49" s="5">
        <v>3294</v>
      </c>
      <c r="F49" s="5" t="s">
        <v>75</v>
      </c>
      <c r="G49" s="46">
        <v>108.09</v>
      </c>
      <c r="H49" s="50">
        <v>150</v>
      </c>
      <c r="I49" s="69">
        <v>125</v>
      </c>
      <c r="J49" s="43">
        <f t="shared" si="12"/>
        <v>115.64437043204737</v>
      </c>
      <c r="K49" s="43">
        <f t="shared" si="13"/>
        <v>83.333333333333343</v>
      </c>
      <c r="M49" s="57"/>
      <c r="N49" s="57"/>
      <c r="O49" s="62"/>
      <c r="P49" s="51"/>
    </row>
    <row r="50" spans="2:16" x14ac:dyDescent="0.25">
      <c r="B50" s="5"/>
      <c r="C50" s="5"/>
      <c r="D50" s="5"/>
      <c r="E50" s="5">
        <v>3296</v>
      </c>
      <c r="F50" s="5" t="s">
        <v>80</v>
      </c>
      <c r="G50" s="46">
        <v>0</v>
      </c>
      <c r="H50" s="50">
        <v>0</v>
      </c>
      <c r="I50" s="69">
        <v>307.94</v>
      </c>
      <c r="J50" s="43"/>
      <c r="K50" s="43"/>
      <c r="M50" s="57"/>
      <c r="N50" s="58"/>
      <c r="O50" s="59"/>
      <c r="P50" s="51"/>
    </row>
    <row r="51" spans="2:16" x14ac:dyDescent="0.25">
      <c r="B51" s="5"/>
      <c r="C51" s="5"/>
      <c r="D51" s="5"/>
      <c r="E51" s="5">
        <v>3299</v>
      </c>
      <c r="F51" s="5" t="s">
        <v>72</v>
      </c>
      <c r="G51" s="46">
        <v>4587.18</v>
      </c>
      <c r="H51" s="50">
        <v>12405.18</v>
      </c>
      <c r="I51" s="69">
        <f>600+4557.35</f>
        <v>5157.3500000000004</v>
      </c>
      <c r="J51" s="43">
        <f t="shared" si="12"/>
        <v>112.42964086868186</v>
      </c>
      <c r="K51" s="43">
        <f t="shared" si="13"/>
        <v>41.574164985917179</v>
      </c>
      <c r="M51" s="57"/>
      <c r="N51" s="58"/>
      <c r="O51" s="59"/>
      <c r="P51" s="51"/>
    </row>
    <row r="52" spans="2:16" x14ac:dyDescent="0.25">
      <c r="B52" s="5"/>
      <c r="C52" s="5">
        <v>34</v>
      </c>
      <c r="D52" s="5">
        <v>343</v>
      </c>
      <c r="E52" s="5">
        <v>3413</v>
      </c>
      <c r="F52" s="15" t="s">
        <v>76</v>
      </c>
      <c r="G52" s="41">
        <v>16.59</v>
      </c>
      <c r="H52" s="43">
        <v>18.25</v>
      </c>
      <c r="I52" s="73">
        <v>0</v>
      </c>
      <c r="J52" s="43">
        <f t="shared" si="12"/>
        <v>0</v>
      </c>
      <c r="K52" s="43">
        <f t="shared" si="13"/>
        <v>0</v>
      </c>
      <c r="M52" s="57"/>
      <c r="N52" s="58"/>
      <c r="O52" s="60"/>
      <c r="P52" s="51"/>
    </row>
    <row r="53" spans="2:16" x14ac:dyDescent="0.25">
      <c r="B53" s="5"/>
      <c r="C53" s="5">
        <v>37</v>
      </c>
      <c r="D53" s="5">
        <v>372</v>
      </c>
      <c r="E53" s="5">
        <v>3721</v>
      </c>
      <c r="F53" s="15" t="s">
        <v>82</v>
      </c>
      <c r="G53" s="41">
        <v>0</v>
      </c>
      <c r="H53" s="43">
        <v>0</v>
      </c>
      <c r="I53" s="73">
        <v>22785.96</v>
      </c>
      <c r="J53" s="43"/>
      <c r="K53" s="43"/>
      <c r="M53" s="61"/>
      <c r="N53" s="58"/>
      <c r="O53" s="60"/>
      <c r="P53" s="51"/>
    </row>
    <row r="54" spans="2:16" x14ac:dyDescent="0.25">
      <c r="B54" s="5"/>
      <c r="C54" s="5">
        <v>38</v>
      </c>
      <c r="D54" s="5">
        <v>381</v>
      </c>
      <c r="E54" s="5">
        <v>3811</v>
      </c>
      <c r="F54" s="15" t="s">
        <v>81</v>
      </c>
      <c r="G54" s="41"/>
      <c r="H54" s="43"/>
      <c r="I54" s="73"/>
      <c r="J54" s="43"/>
      <c r="K54" s="43"/>
      <c r="M54" s="57"/>
      <c r="N54" s="57"/>
      <c r="O54" s="59"/>
      <c r="P54" s="52"/>
    </row>
    <row r="55" spans="2:16" x14ac:dyDescent="0.25">
      <c r="B55" s="5"/>
      <c r="C55" s="5"/>
      <c r="D55" s="5"/>
      <c r="E55" s="5">
        <v>3812</v>
      </c>
      <c r="F55" s="15" t="s">
        <v>84</v>
      </c>
      <c r="G55" s="41">
        <v>458.59</v>
      </c>
      <c r="H55" s="43">
        <v>0</v>
      </c>
      <c r="I55" s="73">
        <v>0</v>
      </c>
      <c r="J55" s="43">
        <f t="shared" si="12"/>
        <v>0</v>
      </c>
      <c r="K55" s="43"/>
      <c r="M55" s="57"/>
      <c r="N55" s="57"/>
      <c r="O55" s="59"/>
      <c r="P55" s="52"/>
    </row>
    <row r="56" spans="2:16" x14ac:dyDescent="0.25">
      <c r="B56" s="7">
        <v>4</v>
      </c>
      <c r="C56" s="8"/>
      <c r="D56" s="8"/>
      <c r="E56" s="8"/>
      <c r="F56" s="14" t="s">
        <v>5</v>
      </c>
      <c r="G56" s="44">
        <v>12222.97</v>
      </c>
      <c r="H56" s="43">
        <v>38610.239999999998</v>
      </c>
      <c r="I56" s="43">
        <f>1000+20029.05</f>
        <v>21029.05</v>
      </c>
      <c r="J56" s="43">
        <f t="shared" si="12"/>
        <v>172.0453375898002</v>
      </c>
      <c r="K56" s="43">
        <f t="shared" ref="K56" si="14">I56/H56*100</f>
        <v>54.464955410792584</v>
      </c>
      <c r="M56" s="57"/>
      <c r="N56" s="57"/>
      <c r="O56" s="59"/>
      <c r="P56" s="51"/>
    </row>
    <row r="57" spans="2:16" x14ac:dyDescent="0.25">
      <c r="M57" s="57"/>
      <c r="N57" s="57"/>
      <c r="O57" s="59"/>
      <c r="P57" s="51"/>
    </row>
    <row r="58" spans="2:16" x14ac:dyDescent="0.25">
      <c r="M58" s="57"/>
      <c r="N58" s="57"/>
      <c r="O58" s="59"/>
      <c r="P58" s="51"/>
    </row>
    <row r="59" spans="2:16" x14ac:dyDescent="0.25">
      <c r="M59" s="58"/>
      <c r="N59" s="57"/>
      <c r="O59" s="60"/>
      <c r="P59" s="51"/>
    </row>
    <row r="60" spans="2:16" x14ac:dyDescent="0.25">
      <c r="M60" s="57"/>
      <c r="N60" s="58"/>
      <c r="O60" s="60"/>
      <c r="P60" s="51"/>
    </row>
    <row r="61" spans="2:16" x14ac:dyDescent="0.25">
      <c r="M61" s="57"/>
      <c r="N61" s="58"/>
      <c r="O61" s="59"/>
      <c r="P61" s="51"/>
    </row>
    <row r="62" spans="2:16" x14ac:dyDescent="0.25">
      <c r="M62" s="57"/>
      <c r="N62" s="58"/>
      <c r="O62" s="60"/>
      <c r="P62" s="51"/>
    </row>
    <row r="63" spans="2:16" x14ac:dyDescent="0.25">
      <c r="M63" s="61"/>
      <c r="N63" s="58"/>
      <c r="O63" s="60"/>
      <c r="P63" s="51"/>
    </row>
    <row r="64" spans="2:16" x14ac:dyDescent="0.25">
      <c r="M64" s="57"/>
      <c r="N64" s="57"/>
      <c r="O64" s="60"/>
      <c r="P64" s="51"/>
    </row>
    <row r="65" spans="13:16" x14ac:dyDescent="0.25">
      <c r="M65" s="57"/>
      <c r="N65" s="57"/>
      <c r="O65" s="60"/>
      <c r="P65" s="51"/>
    </row>
    <row r="66" spans="13:16" x14ac:dyDescent="0.25">
      <c r="M66" s="57"/>
      <c r="N66" s="57"/>
      <c r="O66" s="60"/>
      <c r="P66" s="51"/>
    </row>
    <row r="67" spans="13:16" x14ac:dyDescent="0.25">
      <c r="M67" s="57"/>
      <c r="N67" s="58"/>
      <c r="O67" s="60"/>
      <c r="P67" s="51"/>
    </row>
    <row r="68" spans="13:16" x14ac:dyDescent="0.25">
      <c r="M68" s="57"/>
      <c r="N68" s="58"/>
      <c r="O68" s="60"/>
      <c r="P68" s="51"/>
    </row>
    <row r="69" spans="13:16" x14ac:dyDescent="0.25">
      <c r="M69" s="57"/>
      <c r="N69" s="58"/>
      <c r="O69" s="60"/>
      <c r="P69" s="51"/>
    </row>
    <row r="70" spans="13:16" x14ac:dyDescent="0.25">
      <c r="M70" s="58"/>
      <c r="N70" s="58"/>
      <c r="O70" s="60"/>
      <c r="P70" s="51"/>
    </row>
    <row r="71" spans="13:16" x14ac:dyDescent="0.25">
      <c r="M71" s="57"/>
      <c r="N71" s="57"/>
      <c r="O71" s="60"/>
      <c r="P71" s="51"/>
    </row>
    <row r="72" spans="13:16" x14ac:dyDescent="0.25">
      <c r="M72" s="57"/>
      <c r="N72" s="58"/>
      <c r="O72" s="59"/>
      <c r="P72" s="51"/>
    </row>
    <row r="73" spans="13:16" x14ac:dyDescent="0.25">
      <c r="M73" s="57"/>
      <c r="N73" s="58"/>
      <c r="O73" s="59"/>
      <c r="P73" s="51"/>
    </row>
    <row r="74" spans="13:16" x14ac:dyDescent="0.25">
      <c r="M74" s="57"/>
      <c r="N74" s="58"/>
      <c r="O74" s="59"/>
      <c r="P74" s="51"/>
    </row>
    <row r="75" spans="13:16" x14ac:dyDescent="0.25">
      <c r="M75" s="58"/>
      <c r="N75" s="58"/>
      <c r="O75" s="59"/>
      <c r="P75" s="51"/>
    </row>
    <row r="76" spans="13:16" x14ac:dyDescent="0.25">
      <c r="M76" s="63"/>
      <c r="N76" s="63"/>
      <c r="O76" s="59"/>
      <c r="P76" s="51"/>
    </row>
    <row r="77" spans="13:16" x14ac:dyDescent="0.25">
      <c r="M77" s="63"/>
      <c r="N77" s="63"/>
      <c r="O77" s="59"/>
      <c r="P77" s="51"/>
    </row>
    <row r="78" spans="13:16" x14ac:dyDescent="0.25">
      <c r="M78" s="63"/>
      <c r="N78" s="63"/>
      <c r="O78" s="59"/>
      <c r="P78" s="51"/>
    </row>
    <row r="79" spans="13:16" x14ac:dyDescent="0.25">
      <c r="M79" s="63"/>
      <c r="N79" s="63"/>
      <c r="O79" s="59"/>
      <c r="P79" s="51"/>
    </row>
    <row r="80" spans="13:16" x14ac:dyDescent="0.25">
      <c r="M80" s="57"/>
      <c r="N80" s="57"/>
      <c r="O80" s="62"/>
      <c r="P80" s="52"/>
    </row>
    <row r="81" spans="13:16" x14ac:dyDescent="0.25">
      <c r="M81" s="57"/>
      <c r="N81" s="57"/>
      <c r="O81" s="62"/>
      <c r="P81" s="51"/>
    </row>
    <row r="82" spans="13:16" x14ac:dyDescent="0.25">
      <c r="M82" s="57"/>
      <c r="N82" s="57"/>
      <c r="O82" s="62"/>
      <c r="P82" s="51"/>
    </row>
    <row r="83" spans="13:16" x14ac:dyDescent="0.25">
      <c r="M83" s="57"/>
      <c r="N83" s="57"/>
      <c r="O83" s="62"/>
      <c r="P83" s="51"/>
    </row>
    <row r="84" spans="13:16" x14ac:dyDescent="0.25">
      <c r="M84" s="57"/>
      <c r="N84" s="57"/>
      <c r="O84" s="62"/>
      <c r="P84" s="51"/>
    </row>
    <row r="85" spans="13:16" x14ac:dyDescent="0.25">
      <c r="M85" s="57"/>
      <c r="N85" s="57"/>
      <c r="O85" s="62"/>
      <c r="P85" s="51"/>
    </row>
    <row r="86" spans="13:16" x14ac:dyDescent="0.25">
      <c r="M86" s="57"/>
      <c r="N86" s="57"/>
      <c r="O86" s="62"/>
      <c r="P86" s="51"/>
    </row>
    <row r="87" spans="13:16" x14ac:dyDescent="0.25">
      <c r="M87" s="63"/>
      <c r="N87" s="63"/>
      <c r="O87" s="59"/>
      <c r="P87" s="51"/>
    </row>
    <row r="88" spans="13:16" x14ac:dyDescent="0.25">
      <c r="M88" s="57"/>
      <c r="N88" s="57"/>
      <c r="O88" s="59"/>
      <c r="P88" s="51"/>
    </row>
    <row r="89" spans="13:16" x14ac:dyDescent="0.25">
      <c r="M89" s="57"/>
      <c r="N89" s="64"/>
      <c r="O89" s="59"/>
      <c r="P89" s="51"/>
    </row>
    <row r="90" spans="13:16" x14ac:dyDescent="0.25">
      <c r="M90" s="63"/>
      <c r="N90" s="63"/>
      <c r="O90" s="59"/>
      <c r="P90" s="52"/>
    </row>
    <row r="91" spans="13:16" x14ac:dyDescent="0.25">
      <c r="M91" s="63"/>
      <c r="N91" s="63"/>
      <c r="O91" s="59"/>
      <c r="P91" s="51"/>
    </row>
    <row r="92" spans="13:16" x14ac:dyDescent="0.25">
      <c r="M92" s="63"/>
      <c r="N92" s="63"/>
      <c r="O92" s="59"/>
      <c r="P92" s="51"/>
    </row>
    <row r="93" spans="13:16" x14ac:dyDescent="0.25">
      <c r="M93" s="63"/>
      <c r="N93" s="63"/>
      <c r="O93" s="59"/>
      <c r="P93" s="51"/>
    </row>
    <row r="94" spans="13:16" x14ac:dyDescent="0.25">
      <c r="M94" s="63"/>
      <c r="N94" s="63"/>
      <c r="O94" s="59"/>
      <c r="P94" s="51"/>
    </row>
    <row r="95" spans="13:16" x14ac:dyDescent="0.25">
      <c r="M95" s="63"/>
      <c r="N95" s="63"/>
      <c r="O95" s="59"/>
      <c r="P95" s="51"/>
    </row>
    <row r="96" spans="13:16" x14ac:dyDescent="0.25">
      <c r="M96" s="63"/>
      <c r="N96" s="63"/>
      <c r="O96" s="59"/>
      <c r="P96" s="51"/>
    </row>
    <row r="97" spans="13:16" x14ac:dyDescent="0.25">
      <c r="M97" s="63"/>
      <c r="N97" s="63"/>
      <c r="O97" s="59"/>
      <c r="P97" s="51"/>
    </row>
    <row r="98" spans="13:16" x14ac:dyDescent="0.25">
      <c r="M98" s="63"/>
      <c r="N98" s="63"/>
      <c r="O98" s="59"/>
      <c r="P98" s="51"/>
    </row>
    <row r="99" spans="13:16" x14ac:dyDescent="0.25">
      <c r="M99" s="58"/>
      <c r="N99" s="63"/>
      <c r="O99" s="60"/>
      <c r="P99" s="51"/>
    </row>
    <row r="100" spans="13:16" x14ac:dyDescent="0.25">
      <c r="M100" s="63"/>
      <c r="N100" s="63"/>
      <c r="O100" s="59"/>
      <c r="P100" s="51"/>
    </row>
    <row r="101" spans="13:16" x14ac:dyDescent="0.25">
      <c r="M101" s="57"/>
      <c r="N101" s="58"/>
      <c r="O101" s="59"/>
      <c r="P101" s="51"/>
    </row>
    <row r="102" spans="13:16" x14ac:dyDescent="0.25">
      <c r="M102" s="57"/>
      <c r="N102" s="58"/>
      <c r="O102" s="59"/>
      <c r="P102" s="51"/>
    </row>
    <row r="103" spans="13:16" x14ac:dyDescent="0.25">
      <c r="M103" s="57"/>
      <c r="N103" s="58"/>
      <c r="O103" s="59"/>
      <c r="P103" s="51"/>
    </row>
    <row r="104" spans="13:16" x14ac:dyDescent="0.25">
      <c r="M104" s="61"/>
      <c r="N104" s="58"/>
      <c r="O104" s="60"/>
      <c r="P104" s="51"/>
    </row>
    <row r="105" spans="13:16" x14ac:dyDescent="0.25">
      <c r="M105" s="65"/>
      <c r="N105" s="63"/>
      <c r="O105" s="60"/>
      <c r="P105" s="51"/>
    </row>
    <row r="106" spans="13:16" x14ac:dyDescent="0.25">
      <c r="M106" s="65"/>
      <c r="N106" s="63"/>
      <c r="O106" s="62"/>
      <c r="P106" s="51"/>
    </row>
    <row r="107" spans="13:16" x14ac:dyDescent="0.25">
      <c r="M107" s="65"/>
      <c r="N107" s="63"/>
      <c r="O107" s="62"/>
      <c r="P107" s="51"/>
    </row>
    <row r="108" spans="13:16" x14ac:dyDescent="0.25">
      <c r="M108" s="65"/>
      <c r="N108" s="63"/>
      <c r="O108" s="62"/>
      <c r="P108" s="51"/>
    </row>
    <row r="109" spans="13:16" x14ac:dyDescent="0.25">
      <c r="M109" s="65"/>
      <c r="N109" s="63"/>
      <c r="O109" s="62"/>
      <c r="P109" s="51"/>
    </row>
    <row r="110" spans="13:16" x14ac:dyDescent="0.25">
      <c r="M110" s="65"/>
      <c r="N110" s="63"/>
      <c r="O110" s="62"/>
      <c r="P110" s="51"/>
    </row>
    <row r="111" spans="13:16" x14ac:dyDescent="0.25">
      <c r="M111" s="66"/>
      <c r="N111" s="63"/>
      <c r="O111" s="60"/>
      <c r="P111" s="51"/>
    </row>
    <row r="112" spans="13:16" x14ac:dyDescent="0.25">
      <c r="M112" s="65"/>
      <c r="N112" s="63"/>
      <c r="O112" s="60"/>
      <c r="P112" s="51"/>
    </row>
    <row r="113" spans="13:16" x14ac:dyDescent="0.25">
      <c r="M113" s="57"/>
      <c r="N113" s="58"/>
      <c r="O113" s="60"/>
      <c r="P113" s="51"/>
    </row>
    <row r="114" spans="13:16" x14ac:dyDescent="0.25">
      <c r="M114" s="57"/>
      <c r="N114" s="58"/>
      <c r="O114" s="59"/>
      <c r="P114" s="51"/>
    </row>
    <row r="115" spans="13:16" x14ac:dyDescent="0.25">
      <c r="M115" s="57"/>
      <c r="N115" s="58"/>
      <c r="O115" s="60"/>
      <c r="P115" s="51"/>
    </row>
    <row r="116" spans="13:16" x14ac:dyDescent="0.25">
      <c r="M116" s="61"/>
      <c r="N116" s="58"/>
      <c r="O116" s="60"/>
      <c r="P116" s="51"/>
    </row>
    <row r="117" spans="13:16" x14ac:dyDescent="0.25">
      <c r="M117" s="57"/>
      <c r="N117" s="57"/>
      <c r="O117" s="59"/>
      <c r="P117" s="51"/>
    </row>
    <row r="118" spans="13:16" x14ac:dyDescent="0.25">
      <c r="M118" s="58"/>
      <c r="N118" s="58"/>
      <c r="O118" s="59"/>
      <c r="P118" s="51"/>
    </row>
    <row r="119" spans="13:16" x14ac:dyDescent="0.25">
      <c r="M119" s="58"/>
      <c r="N119" s="58"/>
      <c r="O119" s="59"/>
      <c r="P119" s="51"/>
    </row>
    <row r="120" spans="13:16" x14ac:dyDescent="0.25">
      <c r="M120" s="57"/>
      <c r="N120" s="58"/>
      <c r="O120" s="59"/>
      <c r="P120" s="51"/>
    </row>
    <row r="121" spans="13:16" x14ac:dyDescent="0.25">
      <c r="M121" s="58"/>
      <c r="N121" s="58"/>
      <c r="O121" s="59"/>
      <c r="P121" s="51"/>
    </row>
    <row r="122" spans="13:16" x14ac:dyDescent="0.25">
      <c r="M122" s="57"/>
      <c r="N122" s="63"/>
      <c r="O122" s="59"/>
      <c r="P122" s="51"/>
    </row>
    <row r="123" spans="13:16" x14ac:dyDescent="0.25">
      <c r="M123" s="58"/>
      <c r="N123" s="58"/>
      <c r="O123" s="60"/>
      <c r="P123" s="51"/>
    </row>
    <row r="124" spans="13:16" x14ac:dyDescent="0.25">
      <c r="M124" s="58"/>
      <c r="N124" s="58"/>
      <c r="O124" s="59"/>
      <c r="P124" s="51"/>
    </row>
    <row r="125" spans="13:16" x14ac:dyDescent="0.25">
      <c r="M125" s="57"/>
      <c r="N125" s="58"/>
      <c r="O125" s="59"/>
      <c r="P125" s="51"/>
    </row>
    <row r="126" spans="13:16" x14ac:dyDescent="0.25">
      <c r="M126" s="58"/>
      <c r="N126" s="57"/>
      <c r="O126" s="59"/>
      <c r="P126" s="51"/>
    </row>
    <row r="127" spans="13:16" x14ac:dyDescent="0.25">
      <c r="M127" s="57"/>
      <c r="N127" s="57"/>
      <c r="O127" s="59"/>
      <c r="P127" s="51"/>
    </row>
    <row r="128" spans="13:16" x14ac:dyDescent="0.25">
      <c r="M128" s="57"/>
      <c r="N128" s="57"/>
      <c r="O128" s="59"/>
      <c r="P128" s="51"/>
    </row>
    <row r="129" spans="13:16" x14ac:dyDescent="0.25">
      <c r="M129" s="57"/>
      <c r="N129" s="57"/>
      <c r="O129" s="59"/>
      <c r="P129" s="51"/>
    </row>
    <row r="130" spans="13:16" x14ac:dyDescent="0.25">
      <c r="M130" s="57"/>
      <c r="N130" s="57"/>
      <c r="O130" s="59"/>
      <c r="P130" s="51"/>
    </row>
    <row r="131" spans="13:16" x14ac:dyDescent="0.25">
      <c r="M131" s="57"/>
      <c r="N131" s="57"/>
      <c r="O131" s="59"/>
      <c r="P131" s="51"/>
    </row>
    <row r="132" spans="13:16" x14ac:dyDescent="0.25">
      <c r="M132" s="57"/>
      <c r="N132" s="58"/>
      <c r="O132" s="59"/>
      <c r="P132" s="51"/>
    </row>
    <row r="133" spans="13:16" x14ac:dyDescent="0.25">
      <c r="M133" s="57"/>
      <c r="N133" s="58"/>
      <c r="O133" s="67"/>
      <c r="P133" s="51"/>
    </row>
    <row r="134" spans="13:16" x14ac:dyDescent="0.25">
      <c r="M134" s="57"/>
      <c r="N134" s="58"/>
      <c r="O134" s="60"/>
      <c r="P134" s="51"/>
    </row>
    <row r="135" spans="13:16" x14ac:dyDescent="0.25">
      <c r="M135" s="57"/>
      <c r="N135" s="58"/>
      <c r="O135" s="60"/>
      <c r="P135" s="51"/>
    </row>
    <row r="136" spans="13:16" x14ac:dyDescent="0.25">
      <c r="M136" s="57"/>
      <c r="N136" s="58"/>
      <c r="O136" s="60"/>
      <c r="P136" s="51"/>
    </row>
    <row r="137" spans="13:16" x14ac:dyDescent="0.25">
      <c r="M137" s="57"/>
      <c r="N137" s="58"/>
      <c r="O137" s="60"/>
      <c r="P137" s="51"/>
    </row>
    <row r="138" spans="13:16" x14ac:dyDescent="0.25">
      <c r="M138" s="58"/>
      <c r="N138" s="58"/>
      <c r="O138" s="60"/>
      <c r="P138" s="51"/>
    </row>
    <row r="139" spans="13:16" x14ac:dyDescent="0.25">
      <c r="M139" s="57"/>
      <c r="N139" s="57"/>
      <c r="O139" s="60"/>
      <c r="P139" s="51"/>
    </row>
    <row r="140" spans="13:16" x14ac:dyDescent="0.25">
      <c r="M140" s="57"/>
      <c r="N140" s="57"/>
      <c r="O140" s="60"/>
      <c r="P140" s="51"/>
    </row>
    <row r="141" spans="13:16" x14ac:dyDescent="0.25">
      <c r="M141" s="57"/>
      <c r="N141" s="57"/>
      <c r="O141" s="60"/>
      <c r="P141" s="51"/>
    </row>
    <row r="142" spans="13:16" x14ac:dyDescent="0.25">
      <c r="M142" s="57"/>
      <c r="N142" s="57"/>
      <c r="O142" s="60"/>
      <c r="P142" s="51"/>
    </row>
    <row r="143" spans="13:16" x14ac:dyDescent="0.25">
      <c r="M143" s="57"/>
      <c r="N143" s="58"/>
      <c r="O143" s="60"/>
      <c r="P143" s="51"/>
    </row>
    <row r="144" spans="13:16" x14ac:dyDescent="0.25">
      <c r="M144" s="57"/>
      <c r="N144" s="58"/>
      <c r="O144" s="60"/>
      <c r="P144" s="51"/>
    </row>
    <row r="145" spans="13:16" x14ac:dyDescent="0.25">
      <c r="M145" s="57"/>
      <c r="N145" s="58"/>
      <c r="O145" s="60"/>
      <c r="P145" s="51"/>
    </row>
    <row r="146" spans="13:16" x14ac:dyDescent="0.25">
      <c r="M146" s="58"/>
      <c r="N146" s="58"/>
      <c r="O146" s="60"/>
      <c r="P146" s="51"/>
    </row>
    <row r="147" spans="13:16" x14ac:dyDescent="0.25">
      <c r="M147" s="58"/>
      <c r="N147" s="58"/>
      <c r="O147" s="60"/>
      <c r="P147" s="51"/>
    </row>
    <row r="148" spans="13:16" x14ac:dyDescent="0.25">
      <c r="M148" s="57"/>
      <c r="N148" s="57"/>
      <c r="O148" s="59"/>
      <c r="P148" s="52"/>
    </row>
    <row r="149" spans="13:16" x14ac:dyDescent="0.25">
      <c r="M149" s="57"/>
      <c r="N149" s="57"/>
      <c r="O149" s="59"/>
      <c r="P149" s="51"/>
    </row>
    <row r="150" spans="13:16" x14ac:dyDescent="0.25">
      <c r="M150" s="57"/>
      <c r="N150" s="57"/>
      <c r="O150" s="59"/>
      <c r="P150" s="51"/>
    </row>
    <row r="151" spans="13:16" x14ac:dyDescent="0.25">
      <c r="M151" s="57"/>
      <c r="N151" s="57"/>
      <c r="O151" s="59"/>
      <c r="P151" s="51"/>
    </row>
    <row r="152" spans="13:16" x14ac:dyDescent="0.25">
      <c r="M152" s="57"/>
      <c r="N152" s="57"/>
      <c r="O152" s="59"/>
      <c r="P152" s="51"/>
    </row>
    <row r="153" spans="13:16" x14ac:dyDescent="0.25">
      <c r="M153" s="57"/>
      <c r="N153" s="57"/>
      <c r="O153" s="59"/>
      <c r="P153" s="51"/>
    </row>
    <row r="154" spans="13:16" x14ac:dyDescent="0.25">
      <c r="M154" s="58"/>
      <c r="N154" s="58"/>
      <c r="O154" s="60"/>
      <c r="P154" s="51"/>
    </row>
    <row r="155" spans="13:16" x14ac:dyDescent="0.25">
      <c r="M155" s="57"/>
      <c r="N155" s="57"/>
      <c r="O155" s="59"/>
      <c r="P155" s="51"/>
    </row>
    <row r="156" spans="13:16" x14ac:dyDescent="0.25">
      <c r="M156" s="57"/>
      <c r="N156" s="57"/>
      <c r="O156" s="59"/>
      <c r="P156" s="51"/>
    </row>
    <row r="157" spans="13:16" x14ac:dyDescent="0.25">
      <c r="M157" s="57"/>
      <c r="N157" s="57"/>
      <c r="O157" s="59"/>
      <c r="P157" s="51"/>
    </row>
    <row r="158" spans="13:16" x14ac:dyDescent="0.25">
      <c r="M158" s="57"/>
      <c r="N158" s="57"/>
      <c r="O158" s="59"/>
      <c r="P158" s="51"/>
    </row>
    <row r="159" spans="13:16" x14ac:dyDescent="0.25">
      <c r="M159" s="57"/>
      <c r="N159" s="57"/>
      <c r="O159" s="59"/>
      <c r="P159" s="51"/>
    </row>
    <row r="160" spans="13:16" x14ac:dyDescent="0.25">
      <c r="M160" s="57"/>
      <c r="N160" s="57"/>
      <c r="O160" s="59"/>
      <c r="P160" s="51"/>
    </row>
    <row r="161" spans="13:16" x14ac:dyDescent="0.25">
      <c r="M161" s="57"/>
      <c r="N161" s="57"/>
      <c r="O161" s="59"/>
      <c r="P161" s="51"/>
    </row>
    <row r="162" spans="13:16" x14ac:dyDescent="0.25">
      <c r="M162" s="57"/>
      <c r="N162" s="58"/>
      <c r="O162" s="59"/>
      <c r="P162" s="51"/>
    </row>
    <row r="163" spans="13:16" x14ac:dyDescent="0.25">
      <c r="M163" s="57"/>
      <c r="N163" s="58"/>
      <c r="O163" s="67"/>
      <c r="P163" s="51"/>
    </row>
    <row r="164" spans="13:16" x14ac:dyDescent="0.25">
      <c r="M164" s="51"/>
      <c r="N164" s="51"/>
      <c r="O164" s="51"/>
      <c r="P164" s="51"/>
    </row>
    <row r="165" spans="13:16" x14ac:dyDescent="0.25">
      <c r="M165" s="51"/>
      <c r="N165" s="57"/>
      <c r="O165" s="51"/>
      <c r="P165" s="51"/>
    </row>
  </sheetData>
  <mergeCells count="7">
    <mergeCell ref="B2:K2"/>
    <mergeCell ref="B6:K6"/>
    <mergeCell ref="B18:F18"/>
    <mergeCell ref="B17:F17"/>
    <mergeCell ref="B9:F9"/>
    <mergeCell ref="B8:F8"/>
    <mergeCell ref="B4:K4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workbookViewId="0">
      <selection activeCell="J12" sqref="J12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  <col min="9" max="9" width="10.140625" bestFit="1" customWidth="1"/>
  </cols>
  <sheetData>
    <row r="1" spans="2:9" ht="18" x14ac:dyDescent="0.25">
      <c r="B1" s="11"/>
      <c r="C1" s="11"/>
      <c r="D1" s="11"/>
      <c r="E1" s="3"/>
      <c r="F1" s="3"/>
      <c r="G1" s="3"/>
    </row>
    <row r="2" spans="2:9" ht="15.75" customHeight="1" x14ac:dyDescent="0.25">
      <c r="B2" s="106" t="s">
        <v>20</v>
      </c>
      <c r="C2" s="106"/>
      <c r="D2" s="106"/>
      <c r="E2" s="106"/>
      <c r="F2" s="106"/>
      <c r="G2" s="106"/>
    </row>
    <row r="3" spans="2:9" ht="18" x14ac:dyDescent="0.25">
      <c r="B3" s="28"/>
      <c r="C3" s="28"/>
      <c r="D3" s="28"/>
      <c r="E3" s="29"/>
      <c r="F3" s="29"/>
      <c r="G3" s="29"/>
    </row>
    <row r="4" spans="2:9" ht="31.5" customHeight="1" x14ac:dyDescent="0.25">
      <c r="B4" s="25" t="s">
        <v>6</v>
      </c>
      <c r="C4" s="16" t="s">
        <v>87</v>
      </c>
      <c r="D4" s="1" t="s">
        <v>88</v>
      </c>
      <c r="E4" s="16" t="s">
        <v>89</v>
      </c>
      <c r="F4" s="25" t="s">
        <v>9</v>
      </c>
      <c r="G4" s="25" t="s">
        <v>21</v>
      </c>
    </row>
    <row r="5" spans="2:9" s="19" customFormat="1" ht="11.25" x14ac:dyDescent="0.2">
      <c r="B5" s="26">
        <v>1</v>
      </c>
      <c r="C5" s="26">
        <v>2</v>
      </c>
      <c r="D5" s="26">
        <v>3</v>
      </c>
      <c r="E5" s="26">
        <v>4</v>
      </c>
      <c r="F5" s="39" t="s">
        <v>42</v>
      </c>
      <c r="G5" s="39" t="s">
        <v>43</v>
      </c>
    </row>
    <row r="6" spans="2:9" x14ac:dyDescent="0.25">
      <c r="B6" s="4" t="s">
        <v>19</v>
      </c>
      <c r="C6" s="41">
        <f>C7+C13+C15+C17+C18+C19+C21</f>
        <v>446129.23</v>
      </c>
      <c r="D6" s="72">
        <f>D7+D13+D15+D17+D18+D19+D21</f>
        <v>1470296.575</v>
      </c>
      <c r="E6" s="73">
        <f>E7+E13+E15+E17+E18+E19+E21</f>
        <v>845668.65000000014</v>
      </c>
      <c r="F6" s="42">
        <f>E6/C6*100</f>
        <v>189.55688018917752</v>
      </c>
      <c r="G6" s="42">
        <f>E6/D6*100</f>
        <v>57.516875464393991</v>
      </c>
      <c r="I6" s="88"/>
    </row>
    <row r="7" spans="2:9" x14ac:dyDescent="0.25">
      <c r="B7" s="4" t="s">
        <v>17</v>
      </c>
      <c r="C7" s="41">
        <f>C8+C9+C11</f>
        <v>117807.95999999999</v>
      </c>
      <c r="D7" s="43">
        <v>128013.85</v>
      </c>
      <c r="E7" s="73">
        <f>E8+E9+E11</f>
        <v>121604.17000000001</v>
      </c>
      <c r="F7" s="42">
        <f t="shared" ref="F7:F21" si="0">E7/C7*100</f>
        <v>103.22237139154267</v>
      </c>
      <c r="G7" s="42">
        <f t="shared" ref="G7:G19" si="1">E7/D7*100</f>
        <v>94.992979275289358</v>
      </c>
      <c r="I7" s="45"/>
    </row>
    <row r="8" spans="2:9" x14ac:dyDescent="0.25">
      <c r="B8" s="24" t="s">
        <v>16</v>
      </c>
      <c r="C8" s="46">
        <v>8645.5300000000007</v>
      </c>
      <c r="D8" s="50"/>
      <c r="E8" s="69">
        <v>7753.32</v>
      </c>
      <c r="F8" s="42">
        <f t="shared" si="0"/>
        <v>89.680100583769871</v>
      </c>
      <c r="G8" s="42"/>
      <c r="I8" s="45"/>
    </row>
    <row r="9" spans="2:9" x14ac:dyDescent="0.25">
      <c r="B9" s="23" t="s">
        <v>44</v>
      </c>
      <c r="C9" s="46">
        <v>18714.57</v>
      </c>
      <c r="D9" s="50"/>
      <c r="E9" s="69">
        <f>8567.7+1564.66+9538.47</f>
        <v>19670.830000000002</v>
      </c>
      <c r="F9" s="42">
        <f t="shared" ref="F9" si="2">E9/C9*100</f>
        <v>105.10970863877718</v>
      </c>
      <c r="G9" s="42"/>
    </row>
    <row r="10" spans="2:9" x14ac:dyDescent="0.25">
      <c r="B10" s="23" t="s">
        <v>45</v>
      </c>
      <c r="C10" s="46"/>
      <c r="D10" s="50"/>
      <c r="E10" s="69"/>
      <c r="F10" s="42"/>
      <c r="G10" s="42"/>
    </row>
    <row r="11" spans="2:9" x14ac:dyDescent="0.25">
      <c r="B11" s="22" t="s">
        <v>49</v>
      </c>
      <c r="C11" s="46">
        <v>90447.86</v>
      </c>
      <c r="D11" s="74">
        <v>128013.85</v>
      </c>
      <c r="E11" s="69">
        <v>94180.02</v>
      </c>
      <c r="F11" s="42">
        <f t="shared" si="0"/>
        <v>104.12631100393088</v>
      </c>
      <c r="G11" s="42">
        <f t="shared" si="1"/>
        <v>73.570180101606198</v>
      </c>
      <c r="I11" s="45"/>
    </row>
    <row r="12" spans="2:9" x14ac:dyDescent="0.25">
      <c r="B12" s="22" t="s">
        <v>86</v>
      </c>
      <c r="C12" s="46"/>
      <c r="D12" s="74"/>
      <c r="E12" s="69"/>
      <c r="F12" s="42"/>
      <c r="G12" s="42"/>
    </row>
    <row r="13" spans="2:9" x14ac:dyDescent="0.25">
      <c r="B13" s="4" t="s">
        <v>15</v>
      </c>
      <c r="C13" s="41">
        <v>3476.57</v>
      </c>
      <c r="D13" s="72">
        <v>7432.45</v>
      </c>
      <c r="E13" s="73">
        <v>1904.58</v>
      </c>
      <c r="F13" s="42">
        <f t="shared" si="0"/>
        <v>54.783306534889263</v>
      </c>
      <c r="G13" s="42">
        <f t="shared" si="1"/>
        <v>25.625197613169277</v>
      </c>
    </row>
    <row r="14" spans="2:9" x14ac:dyDescent="0.25">
      <c r="B14" s="22" t="s">
        <v>14</v>
      </c>
      <c r="C14" s="46">
        <v>3476.57</v>
      </c>
      <c r="D14" s="74">
        <v>7432.45</v>
      </c>
      <c r="E14" s="69">
        <v>1954.58</v>
      </c>
      <c r="F14" s="42">
        <f t="shared" si="0"/>
        <v>56.221505679448413</v>
      </c>
      <c r="G14" s="42">
        <f t="shared" si="1"/>
        <v>26.297923295817665</v>
      </c>
    </row>
    <row r="15" spans="2:9" x14ac:dyDescent="0.25">
      <c r="B15" s="4" t="s">
        <v>46</v>
      </c>
      <c r="C15" s="41">
        <v>355.5</v>
      </c>
      <c r="D15" s="72">
        <v>24408.9</v>
      </c>
      <c r="E15" s="73">
        <v>31123.08</v>
      </c>
      <c r="F15" s="42">
        <f t="shared" si="0"/>
        <v>8754.7341772151904</v>
      </c>
      <c r="G15" s="42">
        <f t="shared" si="1"/>
        <v>127.50709782087681</v>
      </c>
    </row>
    <row r="16" spans="2:9" x14ac:dyDescent="0.25">
      <c r="B16" s="22" t="s">
        <v>47</v>
      </c>
      <c r="C16" s="46">
        <v>355.5</v>
      </c>
      <c r="D16" s="74">
        <v>24408.9</v>
      </c>
      <c r="E16" s="69">
        <v>31123.08</v>
      </c>
      <c r="F16" s="42">
        <f t="shared" si="0"/>
        <v>8754.7341772151904</v>
      </c>
      <c r="G16" s="42">
        <f t="shared" si="1"/>
        <v>127.50709782087681</v>
      </c>
      <c r="I16" s="45"/>
    </row>
    <row r="17" spans="2:9" x14ac:dyDescent="0.25">
      <c r="B17" s="40" t="s">
        <v>48</v>
      </c>
      <c r="C17" s="41">
        <v>14658.61</v>
      </c>
      <c r="D17" s="72">
        <v>16142.344999999999</v>
      </c>
      <c r="E17" s="73">
        <v>0</v>
      </c>
      <c r="F17" s="42">
        <f t="shared" si="0"/>
        <v>0</v>
      </c>
      <c r="G17" s="42">
        <f t="shared" si="1"/>
        <v>0</v>
      </c>
    </row>
    <row r="18" spans="2:9" x14ac:dyDescent="0.25">
      <c r="B18" s="40" t="s">
        <v>50</v>
      </c>
      <c r="C18" s="49">
        <v>308209.49</v>
      </c>
      <c r="D18" s="75">
        <v>1288990.1100000001</v>
      </c>
      <c r="E18" s="49">
        <f>659997.51+28870.31+440</f>
        <v>689307.82000000007</v>
      </c>
      <c r="F18" s="42">
        <f t="shared" si="0"/>
        <v>223.64912254973075</v>
      </c>
      <c r="G18" s="42">
        <f t="shared" si="1"/>
        <v>53.476579428526414</v>
      </c>
    </row>
    <row r="19" spans="2:9" x14ac:dyDescent="0.25">
      <c r="B19" s="40" t="s">
        <v>83</v>
      </c>
      <c r="C19" s="41">
        <v>1591.75</v>
      </c>
      <c r="D19" s="72">
        <v>2654.46</v>
      </c>
      <c r="E19" s="73">
        <v>1679</v>
      </c>
      <c r="F19" s="42">
        <f>E19/C19*100</f>
        <v>105.48138840898382</v>
      </c>
      <c r="G19" s="42">
        <f t="shared" si="1"/>
        <v>63.252036195685747</v>
      </c>
    </row>
    <row r="20" spans="2:9" x14ac:dyDescent="0.25">
      <c r="B20" s="40" t="s">
        <v>51</v>
      </c>
      <c r="C20" s="41">
        <v>0</v>
      </c>
      <c r="D20" s="72">
        <v>0</v>
      </c>
      <c r="E20" s="73">
        <v>0</v>
      </c>
      <c r="F20" s="42"/>
      <c r="G20" s="42"/>
    </row>
    <row r="21" spans="2:9" x14ac:dyDescent="0.25">
      <c r="B21" s="4" t="s">
        <v>52</v>
      </c>
      <c r="C21" s="41">
        <v>29.35</v>
      </c>
      <c r="D21" s="72">
        <v>2654.46</v>
      </c>
      <c r="E21" s="73">
        <v>50</v>
      </c>
      <c r="F21" s="42">
        <f t="shared" si="0"/>
        <v>170.35775127768312</v>
      </c>
      <c r="G21" s="42">
        <v>0</v>
      </c>
      <c r="I21" s="45"/>
    </row>
    <row r="22" spans="2:9" ht="15.75" customHeight="1" x14ac:dyDescent="0.25">
      <c r="B22" s="4" t="s">
        <v>18</v>
      </c>
      <c r="C22" s="41">
        <f>C23+C29+C31+C33+C34+C35+C37</f>
        <v>446129.23</v>
      </c>
      <c r="D22" s="72">
        <f>D23+D29+D31+D33+D34+D35+D37</f>
        <v>1464357.56</v>
      </c>
      <c r="E22" s="73">
        <f>E23+E29+E31+E33+E34+E35+E37</f>
        <v>833496.42</v>
      </c>
      <c r="F22" s="42">
        <f>E22/C22*100</f>
        <v>186.8284712032879</v>
      </c>
      <c r="G22" s="42">
        <f>E22/D22*100</f>
        <v>56.918913984368679</v>
      </c>
      <c r="I22" s="88"/>
    </row>
    <row r="23" spans="2:9" ht="15.75" customHeight="1" x14ac:dyDescent="0.25">
      <c r="B23" s="4" t="s">
        <v>17</v>
      </c>
      <c r="C23" s="41">
        <f>C24+C25+C27</f>
        <v>117807.95999999999</v>
      </c>
      <c r="D23" s="43">
        <v>128013.85</v>
      </c>
      <c r="E23" s="73">
        <f>SUM(E24:E28)</f>
        <v>124890.56</v>
      </c>
      <c r="F23" s="42">
        <f t="shared" ref="F23:F31" si="3">E23/C23*100</f>
        <v>106.01198764497748</v>
      </c>
      <c r="G23" s="42">
        <f t="shared" ref="G23:G35" si="4">E23/D23*100</f>
        <v>97.560193682167977</v>
      </c>
    </row>
    <row r="24" spans="2:9" x14ac:dyDescent="0.25">
      <c r="B24" s="24" t="s">
        <v>16</v>
      </c>
      <c r="C24" s="46">
        <v>8645.5300000000007</v>
      </c>
      <c r="D24" s="50"/>
      <c r="E24" s="69">
        <f>600+3500+933.15+1846.13+200+304.61+1192.18</f>
        <v>8576.07</v>
      </c>
      <c r="F24" s="42">
        <f t="shared" si="3"/>
        <v>99.196579041423703</v>
      </c>
      <c r="G24" s="42"/>
    </row>
    <row r="25" spans="2:9" x14ac:dyDescent="0.25">
      <c r="B25" s="23" t="s">
        <v>44</v>
      </c>
      <c r="C25" s="46">
        <v>18714.57</v>
      </c>
      <c r="D25" s="50"/>
      <c r="E25" s="69">
        <f>1564.66+9538.47+8567.7</f>
        <v>19670.830000000002</v>
      </c>
      <c r="F25" s="42">
        <f t="shared" si="3"/>
        <v>105.10970863877718</v>
      </c>
      <c r="G25" s="42"/>
    </row>
    <row r="26" spans="2:9" x14ac:dyDescent="0.25">
      <c r="B26" s="23" t="s">
        <v>45</v>
      </c>
      <c r="C26" s="46"/>
      <c r="D26" s="50"/>
      <c r="E26" s="69"/>
      <c r="F26" s="42"/>
      <c r="G26" s="42"/>
    </row>
    <row r="27" spans="2:9" x14ac:dyDescent="0.25">
      <c r="B27" s="22" t="s">
        <v>49</v>
      </c>
      <c r="C27" s="46">
        <v>90447.86</v>
      </c>
      <c r="D27" s="74">
        <v>128013.85</v>
      </c>
      <c r="E27" s="69">
        <f>96948.86+8262.5-8567.7</f>
        <v>96643.66</v>
      </c>
      <c r="F27" s="42">
        <f t="shared" si="3"/>
        <v>106.85013443104128</v>
      </c>
      <c r="G27" s="42">
        <f t="shared" si="4"/>
        <v>75.49469061355471</v>
      </c>
    </row>
    <row r="28" spans="2:9" x14ac:dyDescent="0.25">
      <c r="B28" s="22" t="s">
        <v>86</v>
      </c>
      <c r="C28" s="46"/>
      <c r="D28" s="74"/>
      <c r="E28" s="69"/>
      <c r="F28" s="42"/>
      <c r="G28" s="42"/>
    </row>
    <row r="29" spans="2:9" x14ac:dyDescent="0.25">
      <c r="B29" s="4" t="s">
        <v>15</v>
      </c>
      <c r="C29" s="41">
        <v>3476.57</v>
      </c>
      <c r="D29" s="72">
        <v>7432.45</v>
      </c>
      <c r="E29" s="73">
        <f>E30</f>
        <v>973.21</v>
      </c>
      <c r="F29" s="42">
        <f t="shared" si="3"/>
        <v>27.993395789528186</v>
      </c>
      <c r="G29" s="42">
        <f t="shared" si="4"/>
        <v>13.094067232204726</v>
      </c>
    </row>
    <row r="30" spans="2:9" x14ac:dyDescent="0.25">
      <c r="B30" s="22" t="s">
        <v>14</v>
      </c>
      <c r="C30" s="46">
        <v>3476.57</v>
      </c>
      <c r="D30" s="74">
        <v>7432.45</v>
      </c>
      <c r="E30" s="69">
        <f>66+108.64+253.9+465.67+79</f>
        <v>973.21</v>
      </c>
      <c r="F30" s="42">
        <f t="shared" si="3"/>
        <v>27.993395789528186</v>
      </c>
      <c r="G30" s="42">
        <f t="shared" si="4"/>
        <v>13.094067232204726</v>
      </c>
    </row>
    <row r="31" spans="2:9" x14ac:dyDescent="0.25">
      <c r="B31" s="4" t="s">
        <v>46</v>
      </c>
      <c r="C31" s="41">
        <v>355.5</v>
      </c>
      <c r="D31" s="72">
        <v>24408.9</v>
      </c>
      <c r="E31" s="73">
        <f>E32</f>
        <v>22483.129999999997</v>
      </c>
      <c r="F31" s="42">
        <f t="shared" si="3"/>
        <v>6324.368495077355</v>
      </c>
      <c r="G31" s="42">
        <f t="shared" si="4"/>
        <v>92.110377772042156</v>
      </c>
      <c r="I31" s="45"/>
    </row>
    <row r="32" spans="2:9" x14ac:dyDescent="0.25">
      <c r="B32" s="22" t="s">
        <v>47</v>
      </c>
      <c r="C32" s="46">
        <v>355.5</v>
      </c>
      <c r="D32" s="74">
        <v>24408.9</v>
      </c>
      <c r="E32" s="69">
        <f>2366.2+87.88+20029.05</f>
        <v>22483.129999999997</v>
      </c>
      <c r="F32" s="42">
        <f t="shared" ref="F32:F35" si="5">E32/C32*100</f>
        <v>6324.368495077355</v>
      </c>
      <c r="G32" s="42">
        <f t="shared" si="4"/>
        <v>92.110377772042156</v>
      </c>
    </row>
    <row r="33" spans="2:7" x14ac:dyDescent="0.25">
      <c r="B33" s="40" t="s">
        <v>48</v>
      </c>
      <c r="C33" s="41">
        <v>14658.61</v>
      </c>
      <c r="D33" s="72">
        <v>10203.33</v>
      </c>
      <c r="E33" s="73">
        <f>253.9+383.25</f>
        <v>637.15</v>
      </c>
      <c r="F33" s="42">
        <f t="shared" si="5"/>
        <v>4.3465922075831198</v>
      </c>
      <c r="G33" s="42">
        <f t="shared" si="4"/>
        <v>6.2445299720777436</v>
      </c>
    </row>
    <row r="34" spans="2:7" x14ac:dyDescent="0.25">
      <c r="B34" s="40" t="s">
        <v>50</v>
      </c>
      <c r="C34" s="49">
        <v>308209.49</v>
      </c>
      <c r="D34" s="75">
        <v>1288990.1100000001</v>
      </c>
      <c r="E34" s="49">
        <f>659997.51+22785.96</f>
        <v>682783.47</v>
      </c>
      <c r="F34" s="42">
        <f t="shared" si="5"/>
        <v>221.53226690067203</v>
      </c>
      <c r="G34" s="42">
        <f t="shared" si="4"/>
        <v>52.970419610124075</v>
      </c>
    </row>
    <row r="35" spans="2:7" x14ac:dyDescent="0.25">
      <c r="B35" s="40" t="s">
        <v>83</v>
      </c>
      <c r="C35" s="41">
        <v>1591.75</v>
      </c>
      <c r="D35" s="72">
        <v>2654.46</v>
      </c>
      <c r="E35" s="73">
        <f>1679</f>
        <v>1679</v>
      </c>
      <c r="F35" s="42">
        <f t="shared" si="5"/>
        <v>105.48138840898382</v>
      </c>
      <c r="G35" s="42">
        <f t="shared" si="4"/>
        <v>63.252036195685747</v>
      </c>
    </row>
    <row r="36" spans="2:7" x14ac:dyDescent="0.25">
      <c r="B36" s="40" t="s">
        <v>51</v>
      </c>
      <c r="C36" s="41">
        <v>0</v>
      </c>
      <c r="D36" s="72"/>
      <c r="E36" s="73">
        <v>0</v>
      </c>
      <c r="F36" s="42"/>
      <c r="G36" s="42"/>
    </row>
    <row r="37" spans="2:7" x14ac:dyDescent="0.25">
      <c r="B37" s="4" t="s">
        <v>52</v>
      </c>
      <c r="C37" s="41">
        <v>29.35</v>
      </c>
      <c r="D37" s="72">
        <v>2654.46</v>
      </c>
      <c r="E37" s="73">
        <f>49.9</f>
        <v>49.9</v>
      </c>
      <c r="F37" s="42">
        <f t="shared" ref="F37" si="6">E37/C37*100</f>
        <v>170.01703577512774</v>
      </c>
      <c r="G37" s="42">
        <v>0</v>
      </c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SAŽETAK</vt:lpstr>
      <vt:lpstr> Račun prihoda i rashoda</vt:lpstr>
      <vt:lpstr>Rashodi i prihodi prema izvoru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2024-07-25T20:44:55Z</cp:lastPrinted>
  <dcterms:created xsi:type="dcterms:W3CDTF">2022-08-12T12:51:27Z</dcterms:created>
  <dcterms:modified xsi:type="dcterms:W3CDTF">2025-07-25T07:45:24Z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proračuna JLP(R)S.xlsx</vt:lpwstr>
  </property>
</Properties>
</file>